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792" windowWidth="5460" windowHeight="3360" activeTab="2"/>
  </bookViews>
  <sheets>
    <sheet name="Доходы" sheetId="1" r:id="rId1"/>
    <sheet name="Расходы" sheetId="2" r:id="rId2"/>
    <sheet name="Источн" sheetId="3" r:id="rId3"/>
    <sheet name="Дебиторская" sheetId="4" r:id="rId4"/>
  </sheets>
  <definedNames>
    <definedName name="txt_fileName">#REF!</definedName>
    <definedName name="txt_info">#REF!</definedName>
    <definedName name="txt_runButton">#REF!</definedName>
    <definedName name="АП520">#REF!</definedName>
    <definedName name="АП620">#REF!</definedName>
    <definedName name="АП700">#REF!</definedName>
    <definedName name="ГлаваБК">#REF!</definedName>
    <definedName name="ГлБух">#REF!</definedName>
    <definedName name="Дата_Год">#REF!</definedName>
    <definedName name="Дата_Месяц">#REF!</definedName>
    <definedName name="Дефициты710_3">#REF!</definedName>
    <definedName name="Дефициты710_3_0">#REF!</definedName>
    <definedName name="Дефициты710_6">#REF!</definedName>
    <definedName name="Дефициты710_7">#REF!</definedName>
    <definedName name="Дефициты720_3">#REF!</definedName>
    <definedName name="Дефициты720_3_0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#REF!</definedName>
    <definedName name="ДоходыКонецИ">#REF!</definedName>
    <definedName name="ДоходыНачало1">#REF!</definedName>
    <definedName name="ДоходыНачало2">#REF!</definedName>
    <definedName name="ДоходыНачалоИ">#REF!</definedName>
    <definedName name="_xlnm.Print_Titles" localSheetId="3">'Дебиторская'!$16:$21</definedName>
    <definedName name="_xlnm.Print_Titles" localSheetId="0">'Доходы'!$16:$21</definedName>
    <definedName name="_xlnm.Print_Titles" localSheetId="2">'Источн'!$3:$8</definedName>
    <definedName name="_xlnm.Print_Titles" localSheetId="1">'Расходы'!$10:$16</definedName>
    <definedName name="Ит10Расходы">#REF!</definedName>
    <definedName name="Ит11Расходы">#REF!</definedName>
    <definedName name="Ит4Дефициты">#REF!</definedName>
    <definedName name="Ит4Доходы">#REF!</definedName>
    <definedName name="Ит4Расходы">#REF!</definedName>
    <definedName name="Ит5Дефициты">#REF!</definedName>
    <definedName name="Ит5Доходы">#REF!</definedName>
    <definedName name="Ит5Расходы">#REF!</definedName>
    <definedName name="Ит6Дефициты">#REF!</definedName>
    <definedName name="Ит6Доходы">#REF!</definedName>
    <definedName name="Ит6Расходы">#REF!</definedName>
    <definedName name="Ит7Дефициты">#REF!</definedName>
    <definedName name="Ит7Доходы">#REF!</definedName>
    <definedName name="Ит7Расходы">#REF!</definedName>
    <definedName name="Ит8Доходы">#REF!</definedName>
    <definedName name="Ит8Расходы">#REF!</definedName>
    <definedName name="Ит9Дефициты">#REF!</definedName>
    <definedName name="Ит9Доходы">#REF!</definedName>
    <definedName name="Ит9Расходы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_xlnm.Print_Area" localSheetId="0">'Доходы'!$A$1:$L$39</definedName>
    <definedName name="ОКАТО">#REF!</definedName>
    <definedName name="ОКПО">#REF!</definedName>
    <definedName name="ОРГАНИЗАЦИЯ">#REF!</definedName>
    <definedName name="РасходыКонец">#REF!</definedName>
    <definedName name="РасходыКонец2">#REF!</definedName>
    <definedName name="РасходыНачало1">#REF!</definedName>
    <definedName name="РасходыНачало2">#REF!</definedName>
    <definedName name="РасходыНачало3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#REF!</definedName>
    <definedName name="СтДоходы1И">#REF!</definedName>
    <definedName name="СтДоходы2">#REF!</definedName>
    <definedName name="СтДоходы2И">#REF!</definedName>
    <definedName name="СтДоходы3">#REF!</definedName>
    <definedName name="СтДоходы3И">#REF!</definedName>
    <definedName name="СтДоходы4">#REF!</definedName>
    <definedName name="СтДоходы4И">#REF!</definedName>
    <definedName name="СтДоходы5">#REF!</definedName>
    <definedName name="СтДоходы5И">#REF!</definedName>
    <definedName name="СтДоходы6">#REF!</definedName>
    <definedName name="СтДоходы6И">#REF!</definedName>
    <definedName name="СтДоходы7">#REF!</definedName>
    <definedName name="СтДоходы7И">#REF!</definedName>
    <definedName name="СтДоходы8">#REF!</definedName>
    <definedName name="СтДоходы8И">#REF!</definedName>
    <definedName name="СтДоходы9">#REF!</definedName>
    <definedName name="СтДоходы9И">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<sst xmlns="http://schemas.openxmlformats.org/spreadsheetml/2006/main" count="553" uniqueCount="320">
  <si>
    <t>820</t>
  </si>
  <si>
    <t/>
  </si>
  <si>
    <t>Код расхода по бюджетной классификации</t>
  </si>
  <si>
    <t>x</t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</si>
  <si>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</si>
  <si>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</si>
  <si>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</si>
  <si>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</si>
  <si>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Источники финансирования дефицита</t>
  </si>
  <si>
    <t>через финансовые органы</t>
  </si>
  <si>
    <t xml:space="preserve"> Наименование показателя</t>
  </si>
  <si>
    <t>КОДЫ</t>
  </si>
  <si>
    <t>010</t>
  </si>
  <si>
    <t xml:space="preserve"> (расшифровка подписи)</t>
  </si>
  <si>
    <t xml:space="preserve">                    (подпись)</t>
  </si>
  <si>
    <t>902</t>
  </si>
  <si>
    <t>000 08 00 00 00 00 0000 000</t>
  </si>
  <si>
    <t>520</t>
  </si>
  <si>
    <t>Код дохода по бюджетной классификации</t>
  </si>
  <si>
    <t>811</t>
  </si>
  <si>
    <t>Код источника финансирования по бюджетной классификации</t>
  </si>
  <si>
    <t xml:space="preserve">ГЛАВНОГО РАСПОРЯДИТЕЛЯ, РАСПОРЯДИТЕЛЯ, ПОЛУЧАТЕЛЯ БЮДЖЕТНЫХ СРЕДСТВ, </t>
  </si>
  <si>
    <t>Исполнено</t>
  </si>
  <si>
    <t>200</t>
  </si>
  <si>
    <t>(кредитовый остаток счета 130405000)</t>
  </si>
  <si>
    <t>3</t>
  </si>
  <si>
    <t>7</t>
  </si>
  <si>
    <t xml:space="preserve">                                 1. Доходы бюджета</t>
  </si>
  <si>
    <t>(расшифровка подписи)</t>
  </si>
  <si>
    <t>по ОКЕИ</t>
  </si>
  <si>
    <t xml:space="preserve">902 </t>
  </si>
  <si>
    <t>итого</t>
  </si>
  <si>
    <t xml:space="preserve">       из них:</t>
  </si>
  <si>
    <t>10</t>
  </si>
  <si>
    <t>источники внешнего финансирования</t>
  </si>
  <si>
    <t>Форма 0503127  с.2</t>
  </si>
  <si>
    <t>720</t>
  </si>
  <si>
    <t>Код стро- ки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</si>
  <si>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</si>
  <si>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</si>
  <si>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</si>
  <si>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</si>
  <si>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</si>
  <si>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</si>
  <si>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620</t>
  </si>
  <si>
    <t>812</t>
  </si>
  <si>
    <t>г.</t>
  </si>
  <si>
    <t xml:space="preserve">         Исполнено</t>
  </si>
  <si>
    <t>Утвержденные бюджетные назначения</t>
  </si>
  <si>
    <t>ОТЧЕТ  ОБ  ИСПОЛНЕНИИ БЮДЖЕТА</t>
  </si>
  <si>
    <t>6</t>
  </si>
  <si>
    <t>822</t>
  </si>
  <si>
    <t>Доходы бюджета - всего</t>
  </si>
  <si>
    <t>902 01 02 00 00 04 0000 810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</si>
  <si>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</si>
  <si>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</si>
  <si>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</si>
  <si>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Руководитель финансово-</t>
  </si>
  <si>
    <t>изменение остатков по расчетам с органами,</t>
  </si>
  <si>
    <t>500</t>
  </si>
  <si>
    <t>Изменение остатков средств</t>
  </si>
  <si>
    <t>11</t>
  </si>
  <si>
    <t>Форма 0503127  с.3</t>
  </si>
  <si>
    <t>бюджетов - всего</t>
  </si>
  <si>
    <t>Бюджет городского округа Тольятти</t>
  </si>
  <si>
    <t xml:space="preserve"> на  1</t>
  </si>
  <si>
    <t xml:space="preserve">Единица измерения:  руб </t>
  </si>
  <si>
    <t>Расходы бюджета - всего</t>
  </si>
  <si>
    <t>в том числе:</t>
  </si>
  <si>
    <t>(дебетовый остаток счета 121002000)</t>
  </si>
  <si>
    <t>800</t>
  </si>
  <si>
    <t>710</t>
  </si>
  <si>
    <t>уменьшение счетов расчетов</t>
  </si>
  <si>
    <t>увеличение счетов расчетов</t>
  </si>
  <si>
    <t xml:space="preserve">                          2. Расходы бюджета</t>
  </si>
  <si>
    <t>Глава по БК</t>
  </si>
  <si>
    <t>организующими исполнение бюджетов                         (стр. 811 + 812)</t>
  </si>
  <si>
    <t>Дата</t>
  </si>
  <si>
    <t xml:space="preserve">                        (подпись)                     (расшифровка подписи)</t>
  </si>
  <si>
    <t xml:space="preserve">финансирования дефицита бюджета </t>
  </si>
  <si>
    <t>Неисполненные назначения</t>
  </si>
  <si>
    <t>по ассигнованиям</t>
  </si>
  <si>
    <t>увеличение остатков по внутренним расчетам</t>
  </si>
  <si>
    <t>5</t>
  </si>
  <si>
    <t>9</t>
  </si>
  <si>
    <t>821</t>
  </si>
  <si>
    <t>бюджетов</t>
  </si>
  <si>
    <t>383</t>
  </si>
  <si>
    <t>02287856</t>
  </si>
  <si>
    <t>по лимитам бюджетных обязательств</t>
  </si>
  <si>
    <t>Изменение остатков по расчетам                       (стр. 810 + 820)</t>
  </si>
  <si>
    <t xml:space="preserve">                                       ГЛАВНОГО АДМИНИСТРАТОРА, АДМИНИСТРАТОРА ИСТОЧНИКОВ ФИНАНСИРОВАНИЯ ДЕФИЦИТА БЮДЖЕТА, </t>
  </si>
  <si>
    <t>Главный бухгалтер   ___________________________</t>
  </si>
  <si>
    <t xml:space="preserve">Главный распорядитель, распорядитель, получатель бюджетных средств, </t>
  </si>
  <si>
    <t>(стр. 821 + стр. 822)</t>
  </si>
  <si>
    <t>через банковские счета</t>
  </si>
  <si>
    <t>020</t>
  </si>
  <si>
    <t xml:space="preserve">главный администратор, администратор источников </t>
  </si>
  <si>
    <t>по ОКПО</t>
  </si>
  <si>
    <t xml:space="preserve">      в том числе:</t>
  </si>
  <si>
    <t xml:space="preserve">главный администратор, администратор доходов бюджета, </t>
  </si>
  <si>
    <t xml:space="preserve">       </t>
  </si>
  <si>
    <t>некассовые операции</t>
  </si>
  <si>
    <t>810</t>
  </si>
  <si>
    <t>Лимиты бюджетных обязательств</t>
  </si>
  <si>
    <t>700</t>
  </si>
  <si>
    <t>источники внутреннего финансирования</t>
  </si>
  <si>
    <t xml:space="preserve">1    </t>
  </si>
  <si>
    <t>Периодичность: месячная</t>
  </si>
  <si>
    <t>Проценты, полученные от предоставления бюджетных кредитов внутри страны за счет средств бюджетов городских округов</t>
  </si>
  <si>
    <t>902 1 11 03040 04 0000 120</t>
  </si>
  <si>
    <t>Невыясненные поступления, зачисляемые в бюджеты городских округов</t>
  </si>
  <si>
    <t>902 1 17 01040 04 0000 180</t>
  </si>
  <si>
    <t>-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</si>
  <si>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</si>
  <si>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</si>
  <si>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</si>
  <si>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902 2 02 03055 04 0000 151</t>
  </si>
  <si>
    <t>Прочие субвенции бюджетам городских округов</t>
  </si>
  <si>
    <t xml:space="preserve">Кредиты кредитных организаций в валюте Российской Федерации </t>
  </si>
  <si>
    <t>902 01 02 00 00 00 0000 000</t>
  </si>
  <si>
    <t>Получение кредитов от кредитных организаций  бюджетами городских округов в валюте  Российской Федерации</t>
  </si>
  <si>
    <t>902 01 02 00 00 04 0000 710</t>
  </si>
  <si>
    <t>Погашение бюджетами городских округов кредитов  от кредитных организаций в валюте Российской  Федерации</t>
  </si>
  <si>
    <t xml:space="preserve"> Руководитель  ____________________________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</si>
  <si>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</si>
  <si>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902 2 02 03026 04 0000 151</t>
  </si>
  <si>
    <t>дефицитов бюджетов</t>
  </si>
  <si>
    <t>Прочие неналоговые доходы бюджетов городских округов</t>
  </si>
  <si>
    <t>902 1 17 05040 04 0000 180</t>
  </si>
  <si>
    <t>Дотации бюджетам городских округов на поддержку мер по обеспечению сбалансированности бюджетов</t>
  </si>
  <si>
    <t>902 2 02 01003 04 0000 151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</si>
  <si>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</si>
  <si>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902 2 02 03020 04 0000 151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</si>
  <si>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</si>
  <si>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Дотации бюджетам городских округов на выравнивание бюджетной обеспеченности</t>
  </si>
  <si>
    <t>902 2 02 03002 04 0000 151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</si>
  <si>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</si>
  <si>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Кредиторская</t>
  </si>
  <si>
    <t>902 2 02 02008 04 0000 151</t>
  </si>
  <si>
    <t>902 2 02 02009 04 0000 151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</si>
  <si>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</si>
  <si>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</si>
  <si>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</si>
  <si>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</si>
  <si>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</si>
  <si>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</si>
  <si>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</si>
  <si>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</si>
  <si>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</si>
  <si>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</si>
  <si>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</si>
  <si>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</si>
  <si>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</si>
  <si>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</si>
  <si>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</si>
  <si>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902 2 02 04025 04 0000 151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</si>
  <si>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</si>
  <si>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902 2 18 04010 04 0000 180</t>
  </si>
  <si>
    <t>Бюджетные кредиты от других бюджетов бюджетной  системы Российской Федерации</t>
  </si>
  <si>
    <t>902 01 03 00 00 00 0000 000</t>
  </si>
  <si>
    <t>025</t>
  </si>
  <si>
    <t>902 2 02 03013 04 0000 151</t>
  </si>
  <si>
    <t>026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</si>
  <si>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</si>
  <si>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902 2 02 03077 04 0000 151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</si>
  <si>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</si>
  <si>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</si>
  <si>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027</t>
  </si>
  <si>
    <t>028</t>
  </si>
  <si>
    <t>902 2 02 04034 04 0001 151</t>
  </si>
  <si>
    <t>902 1 16 90040 04 0000 140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</si>
  <si>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</si>
  <si>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дотации бюджетам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</si>
  <si>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</si>
  <si>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федеральных целевых программ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</si>
  <si>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</si>
  <si>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902 2 02 04034 04 0002 151</t>
  </si>
  <si>
    <t>035</t>
  </si>
  <si>
    <t>902 2 02 01009 04 0000 151</t>
  </si>
  <si>
    <t>902 2 02 02133 04 0000 151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</si>
  <si>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</si>
  <si>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Субсидии бюджетам городских округов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</si>
  <si>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902 2 18 04030 04 0000 180</t>
  </si>
  <si>
    <t>Доходы бюджетов городских округов от возврата иными организациями остатков субсидий прошлых лет</t>
  </si>
  <si>
    <t>Прочие безвозмездные поступления в бюджеты городских округов</t>
  </si>
  <si>
    <t>902 2 07 04000 04 0000 151</t>
  </si>
  <si>
    <t xml:space="preserve">расходы </t>
  </si>
  <si>
    <t>034</t>
  </si>
  <si>
    <t>Субвенции бюджетам городских округов на ежемесячное денежное вознаграждение за классное руководство</t>
  </si>
  <si>
    <t>902 01 06 10 00 00 0000 000</t>
  </si>
  <si>
    <t>Операции по управлению остатками средств на единых счетах бюджетов</t>
  </si>
  <si>
    <t>902 2 02 02132 04 0000 151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</si>
  <si>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</t>
  </si>
  <si>
    <t>039</t>
  </si>
  <si>
    <t>902 2 02 02137 04 0000 151</t>
  </si>
  <si>
    <t>902 2 02 02150 04 0000 151</t>
  </si>
  <si>
    <t>902 2 02 03007 04 0000 151</t>
  </si>
  <si>
    <t>024</t>
  </si>
  <si>
    <t>040</t>
  </si>
  <si>
    <t>041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</si>
  <si>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</si>
  <si>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</si>
  <si>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</si>
  <si>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902 2 18 04020 04 0000 180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</si>
  <si>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</si>
  <si>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</si>
  <si>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902 2 02 03119 04 0000 151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</si>
  <si>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</si>
  <si>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</si>
  <si>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032</t>
  </si>
  <si>
    <t>033</t>
  </si>
  <si>
    <t>902 2 07 04050 04 0000 180</t>
  </si>
  <si>
    <t>902 2 02 02204 04 0000 151</t>
  </si>
  <si>
    <t>Субсидии бюджетам городских округов на модернизацию региональных систем дошкольного образования</t>
  </si>
  <si>
    <t xml:space="preserve">восстановление расходов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</si>
  <si>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</si>
  <si>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</si>
  <si>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902 01 03 01 00 04 0000 710</t>
  </si>
  <si>
    <t>902 01 03 01 00 04 0000 810</t>
  </si>
  <si>
    <t>902 01 06 10 02 04 0000 550</t>
  </si>
  <si>
    <t>Дебиторская</t>
  </si>
  <si>
    <t>030</t>
  </si>
  <si>
    <t>по ОКТМО</t>
  </si>
  <si>
    <t>029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</si>
  <si>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</si>
  <si>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031</t>
  </si>
  <si>
    <t>902 2 02 04061 04 0000 151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</si>
  <si>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</si>
  <si>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902 2 02 15001 04 0000 151</t>
  </si>
  <si>
    <t>902 2 02 30021 04 0000 151</t>
  </si>
  <si>
    <t>902 2 02 30024 04 0000 151</t>
  </si>
  <si>
    <t>902 2 02 30027 04 0000 151</t>
  </si>
  <si>
    <t>902 2 02 39999 04 0000 151</t>
  </si>
  <si>
    <t>902 2 19 25020 04 0000 151</t>
  </si>
  <si>
    <t>902 2 19 25064 04 0000 151</t>
  </si>
  <si>
    <t>902 2 19 60010 04 0000 151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</si>
  <si>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</si>
  <si>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</si>
  <si>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</si>
  <si>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</si>
  <si>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</si>
  <si>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</si>
  <si>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</si>
  <si>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</si>
  <si>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Резервные средства</t>
  </si>
  <si>
    <t xml:space="preserve">902 0111 9900007090 870 </t>
  </si>
  <si>
    <t xml:space="preserve">902 0113 9900004040 831 </t>
  </si>
  <si>
    <t>Исполнение муниципальных гарантий</t>
  </si>
  <si>
    <t xml:space="preserve">902 0113 9900004040 843 </t>
  </si>
  <si>
    <t>Обслуживание муниципального долга</t>
  </si>
  <si>
    <t xml:space="preserve">902 1301 9900013000 730 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</si>
  <si>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</si>
  <si>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Исполнение судебных актов Российской Федерации и мировых соглашений по возмещению причиненного вреда</t>
  </si>
  <si>
    <t>Сальдо на 01.01.2017 (кредиторская)</t>
  </si>
  <si>
    <t>902 2 02 29999 04 0000 151</t>
  </si>
  <si>
    <t>36740000</t>
  </si>
  <si>
    <t>902 2 02 35134 04 0000 151</t>
  </si>
  <si>
    <t>023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</si>
  <si>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</si>
  <si>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902 2 02 20077 04 0000 151</t>
  </si>
  <si>
    <t>902 2 02 20051 04 0000 151</t>
  </si>
  <si>
    <t>902 2 02 19999 04 0000 151</t>
  </si>
  <si>
    <t>902 2 02 20041 04 0000 151</t>
  </si>
  <si>
    <t>департамент финансов администрации городского округа Тольятти</t>
  </si>
  <si>
    <t>902 2 02 25527 04 0000 151</t>
  </si>
  <si>
    <t>902 2 02 35135 04 0000 151</t>
  </si>
  <si>
    <t>902 2 02 35082 04 0000 151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</si>
  <si>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</si>
  <si>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</si>
  <si>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902 2 02 49999 04 0000 151</t>
  </si>
  <si>
    <t>902 1 16 33040 04 0000 140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</si>
  <si>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</si>
  <si>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</si>
  <si>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902 1 13 02994 04 0000 130</t>
  </si>
  <si>
    <t>Прочие доходы от компенсации затрат бюджетов городских округов</t>
  </si>
  <si>
    <t>902 2 02 25027 04 0000 151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</si>
  <si>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</si>
  <si>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902 2 02 25552 04 0000 151</t>
  </si>
  <si>
    <t>Субсидии бюджетам городских округов на реализацию мероприятий приоритетного проекта "Безопасные и качественные дороги"</t>
  </si>
  <si>
    <t>902 2 02 25555 04 0000 151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</si>
  <si>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</si>
  <si>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902 2 02 20216 04 0000 151</t>
  </si>
  <si>
    <t>Харюткина Ю.В.</t>
  </si>
  <si>
    <t>01.02.2018</t>
  </si>
  <si>
    <t xml:space="preserve">902 0104 2200011040 121 </t>
  </si>
  <si>
    <t xml:space="preserve">902 0104 2200011040 122 </t>
  </si>
  <si>
    <t xml:space="preserve">902 0104 2200011040 129 </t>
  </si>
  <si>
    <t xml:space="preserve">902 0104 2200011040 244 </t>
  </si>
  <si>
    <t>902 0104 2200011040 852</t>
  </si>
  <si>
    <t>ост.на 01.01.2018</t>
  </si>
  <si>
    <t>Сальдо на 01.01.2017 (дебиторская)</t>
  </si>
  <si>
    <t>марта</t>
  </si>
  <si>
    <t xml:space="preserve">902 1301 99000S2004 730 </t>
  </si>
  <si>
    <t>902 2 02 35176 04 0000 151</t>
  </si>
  <si>
    <t>902 0104 2200011040 851</t>
  </si>
  <si>
    <t>Уплата налога на имущество организаций и земельного налога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</si>
  <si>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</si>
  <si>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ГРБС</t>
  </si>
  <si>
    <t>902 2 02 35120 04 0000 151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</si>
  <si>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</si>
  <si>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902 2 02 25497 04 0000 151</t>
  </si>
  <si>
    <t>Субсидии бюджетам городских округов на реализацию мероприятий по обеспечению жильем молодых семей</t>
  </si>
  <si>
    <t>"________"    _______________  2019  г.</t>
  </si>
  <si>
    <t>902 2 18 04010 04 0000 150</t>
  </si>
  <si>
    <t>902 2 18 04030 04 0000 150</t>
  </si>
  <si>
    <t>902 2 02 15001 04 0000 150</t>
  </si>
  <si>
    <t>902 2 02 19999 04 0000 150</t>
  </si>
  <si>
    <t>902 2 02 25497 04 0000 150</t>
  </si>
  <si>
    <t>902 2 02 29999 04 0000 150</t>
  </si>
  <si>
    <t>902 2 02 30021 04 0000 150</t>
  </si>
  <si>
    <t>902 2 02 30024 04 0000 150</t>
  </si>
  <si>
    <t>902 2 02 30027 04 0000 150</t>
  </si>
  <si>
    <t>902 2 02 39999 04 0000 150</t>
  </si>
  <si>
    <t>902 2 19 25064 04 0000 150</t>
  </si>
  <si>
    <t>902 2 19 60010 04 0000 150</t>
  </si>
  <si>
    <t>Миронова Л.А.</t>
  </si>
  <si>
    <t xml:space="preserve">Прочая закупка товаров, работ и услуг </t>
  </si>
  <si>
    <t>июля</t>
  </si>
  <si>
    <t>01.07.2019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</si>
</sst>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\-#,##0.00\ "/>
  </numFmts>
  <fonts count="48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>
      <alignment/>
      <protection/>
    </xf>
    <xf numFmtId="0" fontId="9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9" fillId="33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7" fillId="36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181" fontId="3" fillId="0" borderId="10" xfId="0" applyNumberFormat="1" applyFont="1" applyBorder="1" applyAlignment="1">
      <alignment horizontal="center" wrapText="1"/>
    </xf>
    <xf numFmtId="181" fontId="3" fillId="0" borderId="21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center" wrapText="1"/>
      <protection/>
    </xf>
    <xf numFmtId="4" fontId="5" fillId="0" borderId="28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81" fontId="3" fillId="0" borderId="3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81" fontId="5" fillId="0" borderId="34" xfId="0" applyNumberFormat="1" applyFont="1" applyBorder="1" applyAlignment="1">
      <alignment horizontal="center"/>
    </xf>
    <xf numFmtId="181" fontId="5" fillId="0" borderId="3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3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/>
    </xf>
    <xf numFmtId="181" fontId="3" fillId="0" borderId="31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0" fillId="0" borderId="14" xfId="0" applyNumberFormat="1" applyBorder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49" fontId="3" fillId="0" borderId="4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1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/>
      <protection/>
    </xf>
    <xf numFmtId="181" fontId="3" fillId="0" borderId="11" xfId="0" applyNumberFormat="1" applyFont="1" applyFill="1" applyBorder="1" applyAlignment="1" applyProtection="1">
      <alignment horizontal="center"/>
      <protection/>
    </xf>
    <xf numFmtId="0" fontId="0" fillId="0" borderId="43" xfId="0" applyBorder="1" applyAlignment="1">
      <alignment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5" fillId="0" borderId="34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42" applyFont="1" applyAlignment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181" fontId="5" fillId="0" borderId="25" xfId="0" applyNumberFormat="1" applyFont="1" applyFill="1" applyBorder="1" applyAlignment="1" applyProtection="1">
      <alignment horizontal="right"/>
      <protection/>
    </xf>
    <xf numFmtId="181" fontId="5" fillId="0" borderId="47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34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 horizontal="right"/>
      <protection/>
    </xf>
    <xf numFmtId="181" fontId="3" fillId="0" borderId="11" xfId="0" applyNumberFormat="1" applyFont="1" applyFill="1" applyBorder="1" applyAlignment="1" applyProtection="1">
      <alignment horizontal="right"/>
      <protection/>
    </xf>
    <xf numFmtId="181" fontId="3" fillId="0" borderId="12" xfId="0" applyNumberFormat="1" applyFont="1" applyFill="1" applyBorder="1" applyAlignment="1" applyProtection="1">
      <alignment horizontal="right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181" fontId="3" fillId="0" borderId="16" xfId="0" applyNumberFormat="1" applyFont="1" applyFill="1" applyBorder="1" applyAlignment="1" applyProtection="1">
      <alignment horizontal="righ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Border="1" applyAlignment="1">
      <alignment horizontal="right" wrapText="1"/>
    </xf>
    <xf numFmtId="181" fontId="3" fillId="0" borderId="3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1" fontId="3" fillId="0" borderId="12" xfId="0" applyNumberFormat="1" applyFont="1" applyFill="1" applyBorder="1" applyAlignment="1" applyProtection="1">
      <alignment/>
      <protection/>
    </xf>
    <xf numFmtId="49" fontId="3" fillId="0" borderId="51" xfId="0" applyNumberFormat="1" applyFont="1" applyBorder="1" applyAlignment="1">
      <alignment horizontal="center" wrapText="1"/>
    </xf>
    <xf numFmtId="181" fontId="5" fillId="0" borderId="13" xfId="0" applyNumberFormat="1" applyFont="1" applyFill="1" applyBorder="1" applyAlignment="1" applyProtection="1">
      <alignment horizontal="right"/>
      <protection/>
    </xf>
    <xf numFmtId="181" fontId="5" fillId="0" borderId="18" xfId="0" applyNumberFormat="1" applyFont="1" applyBorder="1" applyAlignment="1">
      <alignment horizontal="right"/>
    </xf>
    <xf numFmtId="181" fontId="5" fillId="0" borderId="34" xfId="0" applyNumberFormat="1" applyFont="1" applyBorder="1" applyAlignment="1">
      <alignment horizontal="right"/>
    </xf>
    <xf numFmtId="181" fontId="5" fillId="0" borderId="19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81" fontId="3" fillId="0" borderId="34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17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 wrapText="1"/>
    </xf>
    <xf numFmtId="49" fontId="3" fillId="0" borderId="2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1" fontId="12" fillId="0" borderId="2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81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>
      <alignment horizontal="center" wrapText="1"/>
    </xf>
    <xf numFmtId="49" fontId="3" fillId="0" borderId="4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81" fontId="3" fillId="0" borderId="10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1" fontId="3" fillId="37" borderId="13" xfId="0" applyNumberFormat="1" applyFont="1" applyFill="1" applyBorder="1" applyAlignment="1" applyProtection="1">
      <alignment horizontal="right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wrapText="1"/>
    </xf>
    <xf numFmtId="181" fontId="3" fillId="0" borderId="34" xfId="0" applyNumberFormat="1" applyFont="1" applyBorder="1" applyAlignment="1">
      <alignment horizontal="center"/>
    </xf>
    <xf numFmtId="49" fontId="0" fillId="37" borderId="0" xfId="0" applyNumberFormat="1" applyFill="1" applyAlignment="1">
      <alignment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 horizontal="centerContinuous"/>
    </xf>
    <xf numFmtId="49" fontId="3" fillId="37" borderId="14" xfId="0" applyNumberFormat="1" applyFont="1" applyFill="1" applyBorder="1" applyAlignment="1" applyProtection="1">
      <alignment/>
      <protection/>
    </xf>
    <xf numFmtId="49" fontId="3" fillId="37" borderId="14" xfId="0" applyNumberFormat="1" applyFont="1" applyFill="1" applyBorder="1" applyAlignment="1">
      <alignment/>
    </xf>
    <xf numFmtId="49" fontId="3" fillId="37" borderId="0" xfId="0" applyNumberFormat="1" applyFont="1" applyFill="1" applyAlignment="1">
      <alignment/>
    </xf>
    <xf numFmtId="49" fontId="3" fillId="37" borderId="23" xfId="0" applyNumberFormat="1" applyFont="1" applyFill="1" applyBorder="1" applyAlignment="1">
      <alignment horizontal="center" vertical="center"/>
    </xf>
    <xf numFmtId="181" fontId="5" fillId="37" borderId="25" xfId="0" applyNumberFormat="1" applyFont="1" applyFill="1" applyBorder="1" applyAlignment="1" applyProtection="1">
      <alignment horizontal="right"/>
      <protection/>
    </xf>
    <xf numFmtId="0" fontId="0" fillId="37" borderId="0" xfId="0" applyFill="1" applyAlignment="1">
      <alignment/>
    </xf>
    <xf numFmtId="4" fontId="0" fillId="0" borderId="0" xfId="0" applyNumberFormat="1" applyAlignment="1">
      <alignment/>
    </xf>
    <xf numFmtId="0" fontId="4" fillId="37" borderId="0" xfId="0" applyFont="1" applyFill="1" applyAlignment="1">
      <alignment horizontal="centerContinuous"/>
    </xf>
    <xf numFmtId="0" fontId="6" fillId="37" borderId="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left"/>
    </xf>
    <xf numFmtId="0" fontId="6" fillId="37" borderId="0" xfId="0" applyFont="1" applyFill="1" applyAlignment="1">
      <alignment horizontal="left"/>
    </xf>
    <xf numFmtId="0" fontId="5" fillId="37" borderId="0" xfId="0" applyFont="1" applyFill="1" applyAlignment="1">
      <alignment horizontal="right"/>
    </xf>
    <xf numFmtId="0" fontId="5" fillId="37" borderId="0" xfId="0" applyFont="1" applyFill="1" applyAlignment="1">
      <alignment horizontal="left"/>
    </xf>
    <xf numFmtId="49" fontId="3" fillId="37" borderId="22" xfId="0" applyNumberFormat="1" applyFont="1" applyFill="1" applyBorder="1" applyAlignment="1">
      <alignment horizontal="centerContinuous" vertical="center"/>
    </xf>
    <xf numFmtId="0" fontId="0" fillId="37" borderId="0" xfId="0" applyFill="1" applyAlignment="1">
      <alignment horizontal="centerContinuous" vertical="center"/>
    </xf>
    <xf numFmtId="49" fontId="3" fillId="37" borderId="28" xfId="0" applyNumberFormat="1" applyFont="1" applyFill="1" applyBorder="1" applyAlignment="1">
      <alignment horizontal="centerContinuous" vertical="center"/>
    </xf>
    <xf numFmtId="49" fontId="3" fillId="37" borderId="34" xfId="0" applyNumberFormat="1" applyFont="1" applyFill="1" applyBorder="1" applyAlignment="1" applyProtection="1">
      <alignment horizontal="right" vertical="center"/>
      <protection/>
    </xf>
    <xf numFmtId="49" fontId="3" fillId="37" borderId="27" xfId="0" applyNumberFormat="1" applyFont="1" applyFill="1" applyBorder="1" applyAlignment="1" applyProtection="1">
      <alignment horizontal="right" vertical="center"/>
      <protection/>
    </xf>
    <xf numFmtId="49" fontId="3" fillId="37" borderId="18" xfId="0" applyNumberFormat="1" applyFont="1" applyFill="1" applyBorder="1" applyAlignment="1" applyProtection="1">
      <alignment horizontal="right" vertical="center"/>
      <protection/>
    </xf>
    <xf numFmtId="181" fontId="0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39" borderId="0" xfId="0" applyNumberFormat="1" applyFont="1" applyFill="1" applyAlignment="1">
      <alignment/>
    </xf>
    <xf numFmtId="4" fontId="3" fillId="0" borderId="10" xfId="0" applyNumberFormat="1" applyFont="1" applyBorder="1" applyAlignment="1">
      <alignment horizontal="right" wrapText="1"/>
    </xf>
    <xf numFmtId="4" fontId="10" fillId="35" borderId="0" xfId="0" applyNumberFormat="1" applyFont="1" applyFill="1" applyAlignment="1">
      <alignment/>
    </xf>
    <xf numFmtId="4" fontId="0" fillId="37" borderId="0" xfId="0" applyNumberFormat="1" applyFont="1" applyFill="1" applyAlignment="1">
      <alignment/>
    </xf>
    <xf numFmtId="49" fontId="7" fillId="0" borderId="17" xfId="0" applyNumberFormat="1" applyFont="1" applyBorder="1" applyAlignment="1">
      <alignment horizontal="center" wrapText="1"/>
    </xf>
    <xf numFmtId="181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right"/>
    </xf>
    <xf numFmtId="4" fontId="0" fillId="40" borderId="0" xfId="0" applyNumberFormat="1" applyFont="1" applyFill="1" applyAlignment="1">
      <alignment horizontal="center"/>
    </xf>
    <xf numFmtId="2" fontId="0" fillId="40" borderId="0" xfId="0" applyNumberFormat="1" applyFill="1" applyAlignment="1">
      <alignment horizontal="right" wrapText="1"/>
    </xf>
    <xf numFmtId="0" fontId="10" fillId="0" borderId="0" xfId="0" applyFont="1" applyAlignment="1">
      <alignment wrapText="1"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4" fontId="0" fillId="39" borderId="0" xfId="0" applyNumberFormat="1" applyFont="1" applyFill="1" applyAlignment="1">
      <alignment/>
    </xf>
    <xf numFmtId="181" fontId="0" fillId="39" borderId="0" xfId="0" applyNumberFormat="1" applyFont="1" applyFill="1" applyAlignment="1">
      <alignment/>
    </xf>
    <xf numFmtId="2" fontId="0" fillId="39" borderId="0" xfId="0" applyNumberFormat="1" applyFill="1" applyAlignment="1">
      <alignment/>
    </xf>
    <xf numFmtId="4" fontId="0" fillId="41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37" borderId="0" xfId="0" applyFont="1" applyFill="1" applyAlignment="1">
      <alignment horizontal="centerContinuous"/>
    </xf>
    <xf numFmtId="181" fontId="5" fillId="37" borderId="55" xfId="0" applyNumberFormat="1" applyFont="1" applyFill="1" applyBorder="1" applyAlignment="1" applyProtection="1">
      <alignment horizontal="center"/>
      <protection/>
    </xf>
    <xf numFmtId="49" fontId="3" fillId="37" borderId="13" xfId="0" applyNumberFormat="1" applyFont="1" applyFill="1" applyBorder="1" applyAlignment="1" applyProtection="1">
      <alignment horizontal="center" vertical="center"/>
      <protection/>
    </xf>
    <xf numFmtId="181" fontId="3" fillId="37" borderId="10" xfId="0" applyNumberFormat="1" applyFont="1" applyFill="1" applyBorder="1" applyAlignment="1" applyProtection="1">
      <alignment horizontal="center"/>
      <protection/>
    </xf>
    <xf numFmtId="181" fontId="3" fillId="37" borderId="18" xfId="0" applyNumberFormat="1" applyFont="1" applyFill="1" applyBorder="1" applyAlignment="1" applyProtection="1">
      <alignment horizontal="center"/>
      <protection/>
    </xf>
    <xf numFmtId="181" fontId="3" fillId="37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56" xfId="0" applyFont="1" applyFill="1" applyBorder="1" applyAlignment="1" applyProtection="1">
      <alignment horizontal="left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3" fillId="0" borderId="58" xfId="0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49" fontId="3" fillId="0" borderId="5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 wrapText="1"/>
    </xf>
    <xf numFmtId="49" fontId="3" fillId="0" borderId="61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63" xfId="0" applyNumberFormat="1" applyFont="1" applyBorder="1" applyAlignment="1">
      <alignment horizontal="center" wrapText="1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4" xfId="0" applyNumberFormat="1" applyFont="1" applyBorder="1" applyAlignment="1">
      <alignment horizontal="center" wrapText="1"/>
    </xf>
    <xf numFmtId="181" fontId="5" fillId="0" borderId="25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1" fontId="3" fillId="0" borderId="34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3" fillId="0" borderId="65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Border="1" applyAlignment="1">
      <alignment horizontal="left" wrapText="1"/>
    </xf>
    <xf numFmtId="0" fontId="3" fillId="37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35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 horizontal="left"/>
    </xf>
    <xf numFmtId="0" fontId="3" fillId="42" borderId="27" xfId="0" applyNumberFormat="1" applyFont="1" applyFill="1" applyBorder="1" applyAlignment="1" applyProtection="1">
      <alignment horizontal="left" wrapText="1"/>
      <protection/>
    </xf>
    <xf numFmtId="0" fontId="3" fillId="42" borderId="13" xfId="0" applyNumberFormat="1" applyFont="1" applyFill="1" applyBorder="1" applyAlignment="1">
      <alignment horizontal="left" wrapText="1"/>
    </xf>
    <xf numFmtId="0" fontId="15" fillId="0" borderId="67" xfId="0" applyFont="1" applyBorder="1" applyAlignment="1">
      <alignment horizontal="left" wrapText="1"/>
    </xf>
    <xf numFmtId="49" fontId="3" fillId="42" borderId="48" xfId="0" applyNumberFormat="1" applyFont="1" applyFill="1" applyBorder="1" applyAlignment="1" applyProtection="1">
      <alignment horizontal="center"/>
      <protection/>
    </xf>
    <xf numFmtId="181" fontId="3" fillId="42" borderId="34" xfId="0" applyNumberFormat="1" applyFont="1" applyFill="1" applyBorder="1" applyAlignment="1" applyProtection="1">
      <alignment/>
      <protection/>
    </xf>
    <xf numFmtId="181" fontId="3" fillId="42" borderId="13" xfId="0" applyNumberFormat="1" applyFont="1" applyFill="1" applyBorder="1" applyAlignment="1" applyProtection="1">
      <alignment horizontal="center"/>
      <protection/>
    </xf>
    <xf numFmtId="181" fontId="3" fillId="42" borderId="13" xfId="0" applyNumberFormat="1" applyFont="1" applyFill="1" applyBorder="1" applyAlignment="1" applyProtection="1">
      <alignment horizontal="right"/>
      <protection/>
    </xf>
    <xf numFmtId="181" fontId="3" fillId="42" borderId="12" xfId="0" applyNumberFormat="1" applyFont="1" applyFill="1" applyBorder="1" applyAlignment="1" applyProtection="1">
      <alignment horizontal="right"/>
      <protection/>
    </xf>
    <xf numFmtId="0" fontId="0" fillId="42" borderId="0" xfId="0" applyFont="1" applyFill="1" applyAlignment="1">
      <alignment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2" fontId="0" fillId="40" borderId="0" xfId="0" applyNumberFormat="1" applyFont="1" applyFill="1" applyAlignment="1">
      <alignment horizontal="right" wrapText="1"/>
    </xf>
    <xf numFmtId="4" fontId="0" fillId="42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0" fontId="12" fillId="0" borderId="54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181" fontId="3" fillId="0" borderId="34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181" fontId="3" fillId="42" borderId="34" xfId="0" applyNumberFormat="1" applyFont="1" applyFill="1" applyBorder="1" applyAlignment="1" applyProtection="1">
      <alignment horizontal="right"/>
      <protection/>
    </xf>
    <xf numFmtId="181" fontId="3" fillId="42" borderId="27" xfId="0" applyNumberFormat="1" applyFont="1" applyFill="1" applyBorder="1" applyAlignment="1" applyProtection="1">
      <alignment horizontal="right"/>
      <protection/>
    </xf>
    <xf numFmtId="181" fontId="3" fillId="42" borderId="18" xfId="0" applyNumberFormat="1" applyFont="1" applyFill="1" applyBorder="1" applyAlignment="1" applyProtection="1">
      <alignment horizontal="right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27" xfId="0" applyNumberFormat="1" applyFont="1" applyFill="1" applyBorder="1" applyAlignment="1" applyProtection="1">
      <alignment horizontal="center" vertical="center" wrapText="1"/>
      <protection/>
    </xf>
    <xf numFmtId="181" fontId="5" fillId="37" borderId="25" xfId="0" applyNumberFormat="1" applyFont="1" applyFill="1" applyBorder="1" applyAlignment="1" applyProtection="1">
      <alignment horizontal="right"/>
      <protection/>
    </xf>
    <xf numFmtId="49" fontId="3" fillId="42" borderId="34" xfId="0" applyNumberFormat="1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181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192" fontId="0" fillId="0" borderId="0" xfId="0" applyNumberFormat="1" applyFill="1" applyAlignment="1">
      <alignment horizontal="center" wrapText="1"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4" fontId="0" fillId="37" borderId="0" xfId="0" applyNumberFormat="1" applyFill="1" applyAlignment="1">
      <alignment horizontal="center" wrapText="1"/>
    </xf>
    <xf numFmtId="0" fontId="0" fillId="37" borderId="0" xfId="0" applyFill="1" applyAlignment="1">
      <alignment horizont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4" fontId="3" fillId="37" borderId="34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181" fontId="3" fillId="37" borderId="11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Border="1" applyAlignment="1">
      <alignment horizontal="center"/>
    </xf>
    <xf numFmtId="0" fontId="0" fillId="37" borderId="27" xfId="0" applyFill="1" applyBorder="1" applyAlignment="1">
      <alignment horizontal="right"/>
    </xf>
    <xf numFmtId="0" fontId="0" fillId="37" borderId="18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="120" zoomScaleNormal="120" zoomScalePageLayoutView="0" workbookViewId="0" topLeftCell="A10">
      <selection activeCell="F39" sqref="F39:H39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12.421875" style="0" customWidth="1"/>
    <col min="4" max="4" width="14.7109375" style="0" customWidth="1"/>
    <col min="5" max="5" width="13.7109375" style="283" customWidth="1"/>
    <col min="6" max="6" width="4.421875" style="226" customWidth="1"/>
    <col min="7" max="7" width="3.00390625" style="226" customWidth="1"/>
    <col min="8" max="8" width="7.421875" style="226" customWidth="1"/>
    <col min="9" max="9" width="13.7109375" style="226" customWidth="1"/>
    <col min="10" max="11" width="13.7109375" style="0" customWidth="1"/>
    <col min="12" max="12" width="14.28125" style="0" customWidth="1"/>
    <col min="13" max="13" width="13.421875" style="0" customWidth="1"/>
  </cols>
  <sheetData>
    <row r="1" spans="1:10" ht="12.75">
      <c r="A1" s="131"/>
      <c r="B1" s="131"/>
      <c r="C1" s="131"/>
      <c r="D1" s="131" t="s">
        <v>49</v>
      </c>
      <c r="E1" s="275"/>
      <c r="F1" s="219"/>
      <c r="G1" s="219"/>
      <c r="H1" s="219"/>
      <c r="I1" s="219"/>
      <c r="J1" s="132"/>
    </row>
    <row r="2" spans="1:10" ht="12.75">
      <c r="A2" s="131"/>
      <c r="B2" s="131" t="s">
        <v>21</v>
      </c>
      <c r="C2" s="131"/>
      <c r="D2" s="131"/>
      <c r="E2" s="275"/>
      <c r="F2" s="219"/>
      <c r="G2" s="219"/>
      <c r="H2" s="219"/>
      <c r="I2" s="219"/>
      <c r="J2" s="132"/>
    </row>
    <row r="3" spans="1:10" ht="12.75">
      <c r="A3" s="131" t="s">
        <v>91</v>
      </c>
      <c r="B3" s="131"/>
      <c r="C3" s="131"/>
      <c r="D3" s="131"/>
      <c r="E3" s="275"/>
      <c r="F3" s="219"/>
      <c r="G3" s="219"/>
      <c r="H3" s="219"/>
      <c r="I3" s="219"/>
      <c r="J3" s="132"/>
    </row>
    <row r="4" spans="1:12" ht="14.25" thickBot="1">
      <c r="A4" s="134" t="s">
        <v>56</v>
      </c>
      <c r="B4" s="133"/>
      <c r="C4" s="134"/>
      <c r="D4" s="134"/>
      <c r="E4" s="276"/>
      <c r="F4" s="220"/>
      <c r="G4" s="220"/>
      <c r="H4" s="220"/>
      <c r="I4" s="220"/>
      <c r="J4" s="134"/>
      <c r="K4" s="5"/>
      <c r="L4" s="95" t="s">
        <v>11</v>
      </c>
    </row>
    <row r="5" spans="1:12" ht="13.5">
      <c r="A5" s="6"/>
      <c r="B5" s="7"/>
      <c r="C5" s="7"/>
      <c r="D5" s="7"/>
      <c r="E5" s="277"/>
      <c r="F5" s="217"/>
      <c r="G5" s="228"/>
      <c r="H5" s="228"/>
      <c r="I5" s="228"/>
      <c r="J5" s="5"/>
      <c r="K5" s="36" t="s">
        <v>54</v>
      </c>
      <c r="L5" s="242" t="s">
        <v>43</v>
      </c>
    </row>
    <row r="6" spans="1:12" ht="16.5" customHeight="1">
      <c r="A6" s="2"/>
      <c r="B6" s="9"/>
      <c r="C6" s="9"/>
      <c r="D6" s="199" t="s">
        <v>65</v>
      </c>
      <c r="E6" s="278" t="s">
        <v>318</v>
      </c>
      <c r="F6" s="229">
        <v>20</v>
      </c>
      <c r="G6" s="230">
        <v>19</v>
      </c>
      <c r="H6" s="231" t="s">
        <v>46</v>
      </c>
      <c r="I6" s="268"/>
      <c r="J6" s="9"/>
      <c r="K6" s="45" t="s">
        <v>77</v>
      </c>
      <c r="L6" s="91" t="s">
        <v>319</v>
      </c>
    </row>
    <row r="7" spans="1:12" ht="13.5" customHeight="1">
      <c r="A7" s="141" t="s">
        <v>93</v>
      </c>
      <c r="B7" s="9"/>
      <c r="C7" s="9"/>
      <c r="D7" s="140"/>
      <c r="E7" s="279"/>
      <c r="F7" s="232"/>
      <c r="G7" s="233"/>
      <c r="H7" s="233"/>
      <c r="I7" s="268"/>
      <c r="J7" s="9"/>
      <c r="K7" s="45"/>
      <c r="L7" s="340" t="s">
        <v>298</v>
      </c>
    </row>
    <row r="8" spans="1:12" ht="13.5" customHeight="1">
      <c r="A8" s="141" t="s">
        <v>100</v>
      </c>
      <c r="B8" s="9"/>
      <c r="C8" s="9"/>
      <c r="D8" s="140"/>
      <c r="E8" s="279"/>
      <c r="F8" s="232"/>
      <c r="G8" s="233"/>
      <c r="H8" s="233"/>
      <c r="I8" s="268"/>
      <c r="J8" s="9"/>
      <c r="K8" s="45"/>
      <c r="L8" s="244"/>
    </row>
    <row r="9" spans="1:12" ht="13.5" customHeight="1">
      <c r="A9" s="141" t="s">
        <v>97</v>
      </c>
      <c r="B9" s="9"/>
      <c r="C9" s="9"/>
      <c r="D9" s="140"/>
      <c r="E9" s="279"/>
      <c r="F9" s="232"/>
      <c r="G9" s="233"/>
      <c r="H9" s="233"/>
      <c r="I9" s="268"/>
      <c r="J9" s="9"/>
      <c r="K9" s="45" t="s">
        <v>98</v>
      </c>
      <c r="L9" s="92" t="s">
        <v>88</v>
      </c>
    </row>
    <row r="10" spans="1:12" ht="12.75">
      <c r="A10" s="141" t="s">
        <v>79</v>
      </c>
      <c r="B10" s="200" t="s">
        <v>264</v>
      </c>
      <c r="C10" s="46"/>
      <c r="D10" s="46"/>
      <c r="E10" s="46"/>
      <c r="F10" s="221"/>
      <c r="G10" s="221"/>
      <c r="H10" s="222"/>
      <c r="I10" s="222"/>
      <c r="J10" s="21"/>
      <c r="K10" s="45" t="s">
        <v>75</v>
      </c>
      <c r="L10" s="91" t="s">
        <v>30</v>
      </c>
    </row>
    <row r="11" spans="1:12" ht="13.5" customHeight="1">
      <c r="A11" s="2" t="s">
        <v>42</v>
      </c>
      <c r="B11" s="201" t="s">
        <v>64</v>
      </c>
      <c r="C11" s="20"/>
      <c r="D11" s="20"/>
      <c r="E11" s="280"/>
      <c r="F11" s="222"/>
      <c r="G11" s="222"/>
      <c r="H11" s="222"/>
      <c r="I11" s="222"/>
      <c r="J11" s="21"/>
      <c r="K11" s="45" t="s">
        <v>223</v>
      </c>
      <c r="L11" s="91" t="s">
        <v>256</v>
      </c>
    </row>
    <row r="12" spans="1:12" ht="13.5" customHeight="1">
      <c r="A12" s="2" t="s">
        <v>108</v>
      </c>
      <c r="B12" s="2"/>
      <c r="C12" s="2"/>
      <c r="D12" s="2"/>
      <c r="E12" s="281"/>
      <c r="F12" s="223"/>
      <c r="G12" s="223"/>
      <c r="H12" s="223"/>
      <c r="I12" s="223"/>
      <c r="J12" s="3"/>
      <c r="K12" s="45"/>
      <c r="L12" s="92"/>
    </row>
    <row r="13" spans="1:12" ht="13.5" customHeight="1" thickBot="1">
      <c r="A13" s="2" t="s">
        <v>66</v>
      </c>
      <c r="B13" s="2"/>
      <c r="C13" s="2"/>
      <c r="D13" s="2"/>
      <c r="E13" s="281"/>
      <c r="F13" s="223"/>
      <c r="G13" s="223"/>
      <c r="H13" s="223"/>
      <c r="I13" s="223"/>
      <c r="J13" s="3"/>
      <c r="K13" s="45" t="s">
        <v>29</v>
      </c>
      <c r="L13" s="93" t="s">
        <v>87</v>
      </c>
    </row>
    <row r="14" spans="1:12" ht="13.5">
      <c r="A14" s="7"/>
      <c r="B14" s="1"/>
      <c r="C14" s="1" t="s">
        <v>27</v>
      </c>
      <c r="D14" s="1"/>
      <c r="E14" s="281"/>
      <c r="F14" s="223"/>
      <c r="G14" s="223"/>
      <c r="H14" s="223"/>
      <c r="I14" s="223"/>
      <c r="J14" s="3"/>
      <c r="K14" s="3"/>
      <c r="L14" s="94"/>
    </row>
    <row r="15" spans="1:11" ht="4.5" customHeight="1">
      <c r="A15" s="7"/>
      <c r="B15" s="7"/>
      <c r="C15" s="47"/>
      <c r="D15" s="47"/>
      <c r="E15" s="277"/>
      <c r="F15" s="217"/>
      <c r="G15" s="217"/>
      <c r="H15" s="217"/>
      <c r="I15" s="217"/>
      <c r="J15" s="8"/>
      <c r="K15" s="8"/>
    </row>
    <row r="16" spans="1:12" ht="12.75" customHeight="1">
      <c r="A16" s="353" t="s">
        <v>10</v>
      </c>
      <c r="B16" s="354" t="s">
        <v>37</v>
      </c>
      <c r="C16" s="355" t="s">
        <v>18</v>
      </c>
      <c r="D16" s="354"/>
      <c r="E16" s="348" t="s">
        <v>48</v>
      </c>
      <c r="F16" s="351" t="s">
        <v>22</v>
      </c>
      <c r="G16" s="351"/>
      <c r="H16" s="351"/>
      <c r="I16" s="351"/>
      <c r="J16" s="351"/>
      <c r="K16" s="352"/>
      <c r="L16" s="357" t="s">
        <v>80</v>
      </c>
    </row>
    <row r="17" spans="1:12" ht="12.75" customHeight="1">
      <c r="A17" s="353"/>
      <c r="B17" s="354"/>
      <c r="C17" s="355"/>
      <c r="D17" s="354"/>
      <c r="E17" s="348"/>
      <c r="F17" s="358" t="s">
        <v>9</v>
      </c>
      <c r="G17" s="358"/>
      <c r="H17" s="358"/>
      <c r="I17" s="359" t="s">
        <v>95</v>
      </c>
      <c r="J17" s="348" t="s">
        <v>102</v>
      </c>
      <c r="K17" s="357" t="s">
        <v>31</v>
      </c>
      <c r="L17" s="357"/>
    </row>
    <row r="18" spans="1:12" ht="9" customHeight="1">
      <c r="A18" s="353"/>
      <c r="B18" s="354"/>
      <c r="C18" s="355"/>
      <c r="D18" s="354"/>
      <c r="E18" s="348"/>
      <c r="F18" s="358"/>
      <c r="G18" s="358"/>
      <c r="H18" s="358"/>
      <c r="I18" s="359"/>
      <c r="J18" s="348"/>
      <c r="K18" s="357"/>
      <c r="L18" s="357"/>
    </row>
    <row r="19" spans="1:12" ht="3" customHeight="1">
      <c r="A19" s="353"/>
      <c r="B19" s="354"/>
      <c r="C19" s="355"/>
      <c r="D19" s="354"/>
      <c r="E19" s="348"/>
      <c r="F19" s="358"/>
      <c r="G19" s="358"/>
      <c r="H19" s="358"/>
      <c r="I19" s="359"/>
      <c r="J19" s="348"/>
      <c r="K19" s="357"/>
      <c r="L19" s="357"/>
    </row>
    <row r="20" spans="1:12" ht="3" customHeight="1">
      <c r="A20" s="353"/>
      <c r="B20" s="354"/>
      <c r="C20" s="355"/>
      <c r="D20" s="354"/>
      <c r="E20" s="348"/>
      <c r="F20" s="358"/>
      <c r="G20" s="358"/>
      <c r="H20" s="358"/>
      <c r="I20" s="359"/>
      <c r="J20" s="348"/>
      <c r="K20" s="357"/>
      <c r="L20" s="357"/>
    </row>
    <row r="21" spans="1:12" ht="13.5" thickBot="1">
      <c r="A21" s="97" t="s">
        <v>107</v>
      </c>
      <c r="B21" s="56">
        <v>2</v>
      </c>
      <c r="C21" s="120" t="s">
        <v>25</v>
      </c>
      <c r="D21" s="121"/>
      <c r="E21" s="282" t="s">
        <v>6</v>
      </c>
      <c r="F21" s="234" t="s">
        <v>83</v>
      </c>
      <c r="G21" s="235"/>
      <c r="H21" s="236"/>
      <c r="I21" s="224" t="s">
        <v>50</v>
      </c>
      <c r="J21" s="49" t="s">
        <v>26</v>
      </c>
      <c r="K21" s="48" t="s">
        <v>5</v>
      </c>
      <c r="L21" s="68" t="s">
        <v>84</v>
      </c>
    </row>
    <row r="22" spans="1:12" ht="12.75" customHeight="1">
      <c r="A22" s="317" t="s">
        <v>52</v>
      </c>
      <c r="B22" s="50" t="s">
        <v>12</v>
      </c>
      <c r="C22" s="142" t="s">
        <v>3</v>
      </c>
      <c r="D22" s="142"/>
      <c r="E22" s="314">
        <f>SUM(E24:E37)</f>
        <v>18266000</v>
      </c>
      <c r="F22" s="360">
        <f>SUM(F24:F39)</f>
        <v>949457876.9700001</v>
      </c>
      <c r="G22" s="360"/>
      <c r="H22" s="360"/>
      <c r="I22" s="269">
        <v>0</v>
      </c>
      <c r="J22" s="51">
        <v>0</v>
      </c>
      <c r="K22" s="143">
        <f>SUM(F24:F39)</f>
        <v>949457876.9700001</v>
      </c>
      <c r="L22" s="225">
        <v>0</v>
      </c>
    </row>
    <row r="23" spans="1:13" ht="16.5" customHeight="1">
      <c r="A23" s="318" t="s">
        <v>68</v>
      </c>
      <c r="B23" s="214"/>
      <c r="C23" s="146"/>
      <c r="D23" s="147"/>
      <c r="E23" s="315"/>
      <c r="F23" s="237"/>
      <c r="G23" s="238"/>
      <c r="H23" s="239"/>
      <c r="I23" s="270"/>
      <c r="J23" s="148"/>
      <c r="K23" s="149"/>
      <c r="L23" s="150"/>
      <c r="M23" s="227"/>
    </row>
    <row r="24" spans="1:12" s="137" customFormat="1" ht="22.5" customHeight="1">
      <c r="A24" s="327" t="s">
        <v>275</v>
      </c>
      <c r="B24" s="155" t="s">
        <v>145</v>
      </c>
      <c r="C24" s="344" t="s">
        <v>274</v>
      </c>
      <c r="D24" s="344"/>
      <c r="E24" s="316"/>
      <c r="F24" s="345">
        <v>245665.92</v>
      </c>
      <c r="G24" s="346"/>
      <c r="H24" s="347"/>
      <c r="I24" s="271">
        <v>0</v>
      </c>
      <c r="J24" s="126">
        <v>0</v>
      </c>
      <c r="K24" s="156">
        <f aca="true" t="shared" si="0" ref="K24:K39">F24</f>
        <v>245665.92</v>
      </c>
      <c r="L24" s="154">
        <v>0</v>
      </c>
    </row>
    <row r="25" spans="1:13" s="137" customFormat="1" ht="33" customHeight="1">
      <c r="A25" s="55" t="s">
        <v>172</v>
      </c>
      <c r="B25" s="151" t="s">
        <v>146</v>
      </c>
      <c r="C25" s="344" t="s">
        <v>171</v>
      </c>
      <c r="D25" s="344"/>
      <c r="E25" s="316">
        <v>0</v>
      </c>
      <c r="F25" s="345">
        <v>1255.19</v>
      </c>
      <c r="G25" s="346"/>
      <c r="H25" s="347"/>
      <c r="I25" s="272">
        <v>0</v>
      </c>
      <c r="J25" s="122">
        <v>0</v>
      </c>
      <c r="K25" s="156">
        <f>F25</f>
        <v>1255.19</v>
      </c>
      <c r="L25" s="154">
        <v>0</v>
      </c>
      <c r="M25" s="212"/>
    </row>
    <row r="26" spans="1:13" s="137" customFormat="1" ht="24" customHeight="1" hidden="1">
      <c r="A26" s="55" t="s">
        <v>111</v>
      </c>
      <c r="B26" s="151" t="s">
        <v>146</v>
      </c>
      <c r="C26" s="344" t="s">
        <v>112</v>
      </c>
      <c r="D26" s="344"/>
      <c r="E26" s="316">
        <v>0</v>
      </c>
      <c r="F26" s="345">
        <v>0</v>
      </c>
      <c r="G26" s="346"/>
      <c r="H26" s="347"/>
      <c r="I26" s="272">
        <v>0</v>
      </c>
      <c r="J26" s="122">
        <v>0</v>
      </c>
      <c r="K26" s="156">
        <f t="shared" si="0"/>
        <v>0</v>
      </c>
      <c r="L26" s="154">
        <v>0</v>
      </c>
      <c r="M26" s="212"/>
    </row>
    <row r="27" spans="1:12" s="137" customFormat="1" ht="17.25" customHeight="1">
      <c r="A27" s="55" t="s">
        <v>128</v>
      </c>
      <c r="B27" s="155" t="s">
        <v>147</v>
      </c>
      <c r="C27" s="344" t="s">
        <v>129</v>
      </c>
      <c r="D27" s="344"/>
      <c r="E27" s="316">
        <v>18266000</v>
      </c>
      <c r="F27" s="345">
        <v>12446418</v>
      </c>
      <c r="G27" s="346"/>
      <c r="H27" s="347"/>
      <c r="I27" s="272">
        <v>0</v>
      </c>
      <c r="J27" s="122">
        <v>0</v>
      </c>
      <c r="K27" s="156">
        <f t="shared" si="0"/>
        <v>12446418</v>
      </c>
      <c r="L27" s="154">
        <f>E27-K27</f>
        <v>5819582</v>
      </c>
    </row>
    <row r="28" spans="1:12" s="137" customFormat="1" ht="27.75" customHeight="1">
      <c r="A28" s="319" t="s">
        <v>135</v>
      </c>
      <c r="B28" s="151" t="s">
        <v>148</v>
      </c>
      <c r="C28" s="349" t="s">
        <v>306</v>
      </c>
      <c r="D28" s="350"/>
      <c r="E28" s="316">
        <v>0</v>
      </c>
      <c r="F28" s="345">
        <v>9716000</v>
      </c>
      <c r="G28" s="346"/>
      <c r="H28" s="347"/>
      <c r="I28" s="273">
        <v>0</v>
      </c>
      <c r="J28" s="122">
        <v>0</v>
      </c>
      <c r="K28" s="156">
        <f t="shared" si="0"/>
        <v>9716000</v>
      </c>
      <c r="L28" s="154">
        <v>0</v>
      </c>
    </row>
    <row r="29" spans="1:12" s="137" customFormat="1" ht="16.5" customHeight="1">
      <c r="A29" s="328" t="s">
        <v>173</v>
      </c>
      <c r="B29" s="155" t="s">
        <v>149</v>
      </c>
      <c r="C29" s="349" t="s">
        <v>307</v>
      </c>
      <c r="D29" s="356"/>
      <c r="E29" s="316">
        <v>0</v>
      </c>
      <c r="F29" s="345">
        <v>142697</v>
      </c>
      <c r="G29" s="346"/>
      <c r="H29" s="347"/>
      <c r="I29" s="273">
        <v>0</v>
      </c>
      <c r="J29" s="122">
        <v>0</v>
      </c>
      <c r="K29" s="156">
        <f t="shared" si="0"/>
        <v>142697</v>
      </c>
      <c r="L29" s="154">
        <v>0</v>
      </c>
    </row>
    <row r="30" spans="1:12" s="335" customFormat="1" ht="26.25" customHeight="1">
      <c r="A30" s="328" t="s">
        <v>302</v>
      </c>
      <c r="B30" s="330" t="s">
        <v>150</v>
      </c>
      <c r="C30" s="361" t="s">
        <v>308</v>
      </c>
      <c r="D30" s="362"/>
      <c r="E30" s="331">
        <v>0</v>
      </c>
      <c r="F30" s="345">
        <v>78021460.11</v>
      </c>
      <c r="G30" s="346"/>
      <c r="H30" s="347"/>
      <c r="I30" s="332">
        <v>0</v>
      </c>
      <c r="J30" s="332">
        <v>0</v>
      </c>
      <c r="K30" s="333">
        <f t="shared" si="0"/>
        <v>78021460.11</v>
      </c>
      <c r="L30" s="334">
        <v>0</v>
      </c>
    </row>
    <row r="31" spans="1:12" s="137" customFormat="1" ht="18.75" customHeight="1">
      <c r="A31" s="319" t="s">
        <v>114</v>
      </c>
      <c r="B31" s="151" t="s">
        <v>151</v>
      </c>
      <c r="C31" s="349" t="s">
        <v>309</v>
      </c>
      <c r="D31" s="350"/>
      <c r="E31" s="316">
        <v>0</v>
      </c>
      <c r="F31" s="345">
        <v>379893500</v>
      </c>
      <c r="G31" s="346"/>
      <c r="H31" s="347"/>
      <c r="I31" s="273">
        <v>0</v>
      </c>
      <c r="J31" s="122">
        <v>0</v>
      </c>
      <c r="K31" s="156">
        <f t="shared" si="0"/>
        <v>379893500</v>
      </c>
      <c r="L31" s="154">
        <v>0</v>
      </c>
    </row>
    <row r="32" spans="1:12" s="137" customFormat="1" ht="29.25" customHeight="1">
      <c r="A32" s="319" t="s">
        <v>189</v>
      </c>
      <c r="B32" s="155" t="s">
        <v>152</v>
      </c>
      <c r="C32" s="349" t="s">
        <v>310</v>
      </c>
      <c r="D32" s="350"/>
      <c r="E32" s="316">
        <v>0</v>
      </c>
      <c r="F32" s="345">
        <v>8600000</v>
      </c>
      <c r="G32" s="346"/>
      <c r="H32" s="347"/>
      <c r="I32" s="273"/>
      <c r="J32" s="122"/>
      <c r="K32" s="156">
        <f t="shared" si="0"/>
        <v>8600000</v>
      </c>
      <c r="L32" s="154">
        <v>0</v>
      </c>
    </row>
    <row r="33" spans="1:12" s="137" customFormat="1" ht="38.25" customHeight="1">
      <c r="A33" s="319" t="s">
        <v>115</v>
      </c>
      <c r="B33" s="151" t="s">
        <v>153</v>
      </c>
      <c r="C33" s="349" t="s">
        <v>311</v>
      </c>
      <c r="D33" s="350"/>
      <c r="E33" s="316">
        <v>0</v>
      </c>
      <c r="F33" s="345">
        <v>28466374.04</v>
      </c>
      <c r="G33" s="346"/>
      <c r="H33" s="347"/>
      <c r="I33" s="273">
        <v>0</v>
      </c>
      <c r="J33" s="122">
        <v>0</v>
      </c>
      <c r="K33" s="156">
        <f t="shared" si="0"/>
        <v>28466374.04</v>
      </c>
      <c r="L33" s="154">
        <v>0</v>
      </c>
    </row>
    <row r="34" spans="1:12" s="137" customFormat="1" ht="39" customHeight="1">
      <c r="A34" s="319" t="s">
        <v>237</v>
      </c>
      <c r="B34" s="151" t="s">
        <v>96</v>
      </c>
      <c r="C34" s="349" t="s">
        <v>312</v>
      </c>
      <c r="D34" s="350"/>
      <c r="E34" s="316">
        <v>0</v>
      </c>
      <c r="F34" s="345">
        <v>1885856.41</v>
      </c>
      <c r="G34" s="346"/>
      <c r="H34" s="347"/>
      <c r="I34" s="273">
        <v>0</v>
      </c>
      <c r="J34" s="122">
        <v>0</v>
      </c>
      <c r="K34" s="156">
        <f t="shared" si="0"/>
        <v>1885856.41</v>
      </c>
      <c r="L34" s="154">
        <v>0</v>
      </c>
    </row>
    <row r="35" spans="1:12" s="137" customFormat="1" ht="20.25" customHeight="1">
      <c r="A35" s="319" t="s">
        <v>118</v>
      </c>
      <c r="B35" s="151" t="s">
        <v>154</v>
      </c>
      <c r="C35" s="349" t="s">
        <v>313</v>
      </c>
      <c r="D35" s="350"/>
      <c r="E35" s="316">
        <v>0</v>
      </c>
      <c r="F35" s="345">
        <v>455027536.6</v>
      </c>
      <c r="G35" s="346"/>
      <c r="H35" s="347"/>
      <c r="I35" s="273">
        <v>0</v>
      </c>
      <c r="J35" s="122">
        <v>0</v>
      </c>
      <c r="K35" s="156">
        <f t="shared" si="0"/>
        <v>455027536.6</v>
      </c>
      <c r="L35" s="154">
        <v>0</v>
      </c>
    </row>
    <row r="36" spans="1:12" s="137" customFormat="1" ht="24.75" customHeight="1">
      <c r="A36" s="55" t="s">
        <v>206</v>
      </c>
      <c r="B36" s="151" t="s">
        <v>155</v>
      </c>
      <c r="C36" s="344" t="s">
        <v>304</v>
      </c>
      <c r="D36" s="344"/>
      <c r="E36" s="316">
        <v>0</v>
      </c>
      <c r="F36" s="345">
        <v>8211.95</v>
      </c>
      <c r="G36" s="346"/>
      <c r="H36" s="347"/>
      <c r="I36" s="272">
        <v>0</v>
      </c>
      <c r="J36" s="122">
        <v>0</v>
      </c>
      <c r="K36" s="156">
        <f t="shared" si="0"/>
        <v>8211.95</v>
      </c>
      <c r="L36" s="154" t="s">
        <v>113</v>
      </c>
    </row>
    <row r="37" spans="1:12" s="137" customFormat="1" ht="31.5" customHeight="1">
      <c r="A37" s="55" t="s">
        <v>184</v>
      </c>
      <c r="B37" s="151" t="s">
        <v>258</v>
      </c>
      <c r="C37" s="344" t="s">
        <v>305</v>
      </c>
      <c r="D37" s="344"/>
      <c r="E37" s="316">
        <v>0</v>
      </c>
      <c r="F37" s="345">
        <v>285583.21</v>
      </c>
      <c r="G37" s="346"/>
      <c r="H37" s="347"/>
      <c r="I37" s="272">
        <v>0</v>
      </c>
      <c r="J37" s="122">
        <v>0</v>
      </c>
      <c r="K37" s="156">
        <f t="shared" si="0"/>
        <v>285583.21</v>
      </c>
      <c r="L37" s="154">
        <v>0</v>
      </c>
    </row>
    <row r="38" spans="1:12" s="137" customFormat="1" ht="47.25" customHeight="1">
      <c r="A38" s="55" t="s">
        <v>239</v>
      </c>
      <c r="B38" s="151" t="s">
        <v>198</v>
      </c>
      <c r="C38" s="366" t="s">
        <v>314</v>
      </c>
      <c r="D38" s="367"/>
      <c r="E38" s="316">
        <v>0</v>
      </c>
      <c r="F38" s="345">
        <v>-1394381.21</v>
      </c>
      <c r="G38" s="346"/>
      <c r="H38" s="347"/>
      <c r="I38" s="272"/>
      <c r="J38" s="122"/>
      <c r="K38" s="156">
        <f t="shared" si="0"/>
        <v>-1394381.21</v>
      </c>
      <c r="L38" s="154">
        <v>0</v>
      </c>
    </row>
    <row r="39" spans="1:12" s="137" customFormat="1" ht="39.75" customHeight="1">
      <c r="A39" s="55" t="s">
        <v>240</v>
      </c>
      <c r="B39" s="151" t="s">
        <v>161</v>
      </c>
      <c r="C39" s="366" t="s">
        <v>315</v>
      </c>
      <c r="D39" s="367"/>
      <c r="E39" s="316">
        <v>0</v>
      </c>
      <c r="F39" s="345">
        <v>-23888300.25</v>
      </c>
      <c r="G39" s="346"/>
      <c r="H39" s="347"/>
      <c r="I39" s="272"/>
      <c r="J39" s="122"/>
      <c r="K39" s="156">
        <f t="shared" si="0"/>
        <v>-23888300.25</v>
      </c>
      <c r="L39" s="154">
        <v>0</v>
      </c>
    </row>
    <row r="40" ht="12.75">
      <c r="L40" s="145"/>
    </row>
    <row r="41" spans="5:8" ht="12.75">
      <c r="E41" s="368">
        <f>F22</f>
        <v>949457876.9700001</v>
      </c>
      <c r="F41" s="369"/>
      <c r="G41" s="369"/>
      <c r="H41" s="369"/>
    </row>
    <row r="42" spans="5:8" ht="12.75">
      <c r="E42" s="368">
        <f>E44+E45+E46+E47+E48+E49</f>
        <v>949456621.78</v>
      </c>
      <c r="F42" s="369"/>
      <c r="G42" s="369"/>
      <c r="H42" s="369"/>
    </row>
    <row r="43" spans="5:8" ht="12.75">
      <c r="E43" s="368">
        <f>SUM(F24:F35)</f>
        <v>974446763.2700001</v>
      </c>
      <c r="F43" s="369"/>
      <c r="G43" s="369"/>
      <c r="H43" s="369"/>
    </row>
    <row r="44" spans="5:9" ht="12.75">
      <c r="E44" s="368">
        <f>SUM(F28:F35)</f>
        <v>961753424.1600001</v>
      </c>
      <c r="F44" s="369"/>
      <c r="G44" s="369"/>
      <c r="H44" s="369"/>
      <c r="I44" s="326">
        <v>202</v>
      </c>
    </row>
    <row r="45" spans="5:9" ht="12.75">
      <c r="E45" s="363">
        <f>F37+F36</f>
        <v>293795.16000000003</v>
      </c>
      <c r="F45" s="364"/>
      <c r="G45" s="364"/>
      <c r="H45" s="364"/>
      <c r="I45" s="326">
        <v>218</v>
      </c>
    </row>
    <row r="46" spans="5:9" ht="12.75">
      <c r="E46" s="365">
        <f>F38+F39</f>
        <v>-25282681.46</v>
      </c>
      <c r="F46" s="364"/>
      <c r="G46" s="364"/>
      <c r="H46" s="364"/>
      <c r="I46" s="326">
        <v>219</v>
      </c>
    </row>
    <row r="47" spans="5:9" ht="12.75">
      <c r="E47" s="365">
        <f>F27</f>
        <v>12446418</v>
      </c>
      <c r="F47" s="364"/>
      <c r="G47" s="364"/>
      <c r="H47" s="364"/>
      <c r="I47" s="326">
        <v>117</v>
      </c>
    </row>
    <row r="48" spans="5:9" ht="12.75">
      <c r="E48" s="365">
        <f>F24</f>
        <v>245665.92</v>
      </c>
      <c r="F48" s="364"/>
      <c r="G48" s="364"/>
      <c r="H48" s="364"/>
      <c r="I48" s="326">
        <v>113</v>
      </c>
    </row>
    <row r="49" spans="5:9" ht="12.75">
      <c r="E49" s="365"/>
      <c r="F49" s="364"/>
      <c r="G49" s="364"/>
      <c r="H49" s="364"/>
      <c r="I49" s="326">
        <v>116</v>
      </c>
    </row>
    <row r="50" spans="5:9" ht="12.75">
      <c r="E50" s="365"/>
      <c r="F50" s="364"/>
      <c r="G50" s="364"/>
      <c r="H50" s="364"/>
      <c r="I50" s="326"/>
    </row>
    <row r="51" spans="5:9" ht="12.75">
      <c r="E51" s="365">
        <f>SUM(F28:F35)</f>
        <v>961753424.1600001</v>
      </c>
      <c r="F51" s="364"/>
      <c r="G51" s="364"/>
      <c r="H51" s="364"/>
      <c r="I51" s="326">
        <v>151</v>
      </c>
    </row>
    <row r="52" spans="5:9" ht="12.75">
      <c r="E52" s="365">
        <f>E47</f>
        <v>12446418</v>
      </c>
      <c r="F52" s="364"/>
      <c r="G52" s="364"/>
      <c r="H52" s="364"/>
      <c r="I52" s="326">
        <v>180</v>
      </c>
    </row>
    <row r="53" spans="5:9" ht="12.75">
      <c r="E53" s="365">
        <f>E45+E46</f>
        <v>-24988886.3</v>
      </c>
      <c r="F53" s="364"/>
      <c r="G53" s="364"/>
      <c r="H53" s="364"/>
      <c r="I53" s="326">
        <v>218.219</v>
      </c>
    </row>
  </sheetData>
  <sheetProtection/>
  <mergeCells count="56">
    <mergeCell ref="E53:H53"/>
    <mergeCell ref="E47:H47"/>
    <mergeCell ref="E48:H48"/>
    <mergeCell ref="E49:H49"/>
    <mergeCell ref="E50:H50"/>
    <mergeCell ref="E51:H51"/>
    <mergeCell ref="E46:H46"/>
    <mergeCell ref="C38:D38"/>
    <mergeCell ref="E42:H42"/>
    <mergeCell ref="E44:H44"/>
    <mergeCell ref="E41:H41"/>
    <mergeCell ref="E52:H52"/>
    <mergeCell ref="E43:H43"/>
    <mergeCell ref="C39:D39"/>
    <mergeCell ref="F39:H39"/>
    <mergeCell ref="F35:H35"/>
    <mergeCell ref="F36:H36"/>
    <mergeCell ref="C37:D37"/>
    <mergeCell ref="E45:H45"/>
    <mergeCell ref="F38:H38"/>
    <mergeCell ref="F37:H37"/>
    <mergeCell ref="C36:D36"/>
    <mergeCell ref="C35:D35"/>
    <mergeCell ref="C34:D34"/>
    <mergeCell ref="F33:H33"/>
    <mergeCell ref="F27:H27"/>
    <mergeCell ref="F30:H30"/>
    <mergeCell ref="F31:H31"/>
    <mergeCell ref="C30:D30"/>
    <mergeCell ref="C32:D32"/>
    <mergeCell ref="F32:H32"/>
    <mergeCell ref="F34:H34"/>
    <mergeCell ref="L16:L20"/>
    <mergeCell ref="F17:H20"/>
    <mergeCell ref="I17:I20"/>
    <mergeCell ref="J17:J20"/>
    <mergeCell ref="K17:K20"/>
    <mergeCell ref="F24:H24"/>
    <mergeCell ref="F22:H22"/>
    <mergeCell ref="A16:A20"/>
    <mergeCell ref="B16:B20"/>
    <mergeCell ref="C16:D20"/>
    <mergeCell ref="C24:D24"/>
    <mergeCell ref="C29:D29"/>
    <mergeCell ref="F29:H29"/>
    <mergeCell ref="C27:D27"/>
    <mergeCell ref="F28:H28"/>
    <mergeCell ref="C28:D28"/>
    <mergeCell ref="C25:D25"/>
    <mergeCell ref="F25:H25"/>
    <mergeCell ref="C26:D26"/>
    <mergeCell ref="F26:H26"/>
    <mergeCell ref="E16:E20"/>
    <mergeCell ref="C33:D33"/>
    <mergeCell ref="F16:K16"/>
    <mergeCell ref="C31:D3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34"/>
  <sheetViews>
    <sheetView zoomScale="110" zoomScaleNormal="110" zoomScalePageLayoutView="0" workbookViewId="0" topLeftCell="A14">
      <selection activeCell="E22" sqref="E22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4.8515625" style="0" customWidth="1"/>
    <col min="4" max="6" width="13.7109375" style="0" customWidth="1"/>
    <col min="7" max="7" width="12.140625" style="0" customWidth="1"/>
    <col min="8" max="8" width="11.28125" style="0" customWidth="1"/>
    <col min="9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3.5">
      <c r="B8" s="1"/>
      <c r="C8" s="2"/>
      <c r="D8" s="1" t="s">
        <v>74</v>
      </c>
      <c r="E8" s="3"/>
      <c r="F8" s="3"/>
      <c r="G8" s="3"/>
      <c r="H8" s="3"/>
      <c r="I8" s="3"/>
      <c r="K8" s="36" t="s">
        <v>35</v>
      </c>
    </row>
    <row r="9" spans="1:10" ht="12.75">
      <c r="A9" s="7"/>
      <c r="B9" s="7"/>
      <c r="C9" s="47"/>
      <c r="D9" s="8"/>
      <c r="E9" s="8"/>
      <c r="F9" s="8"/>
      <c r="G9" s="8"/>
      <c r="H9" s="8"/>
      <c r="I9" s="8"/>
      <c r="J9" s="8"/>
    </row>
    <row r="10" spans="1:11" ht="12.75">
      <c r="A10" s="370" t="s">
        <v>10</v>
      </c>
      <c r="B10" s="354" t="s">
        <v>37</v>
      </c>
      <c r="C10" s="354" t="s">
        <v>2</v>
      </c>
      <c r="D10" s="348" t="s">
        <v>48</v>
      </c>
      <c r="E10" s="348" t="s">
        <v>104</v>
      </c>
      <c r="F10" s="357" t="s">
        <v>47</v>
      </c>
      <c r="G10" s="357"/>
      <c r="H10" s="357"/>
      <c r="I10" s="348"/>
      <c r="J10" s="348" t="s">
        <v>80</v>
      </c>
      <c r="K10" s="348"/>
    </row>
    <row r="11" spans="1:11" ht="12.75">
      <c r="A11" s="370"/>
      <c r="B11" s="354"/>
      <c r="C11" s="354"/>
      <c r="D11" s="348"/>
      <c r="E11" s="348"/>
      <c r="F11" s="351"/>
      <c r="G11" s="351"/>
      <c r="H11" s="351"/>
      <c r="I11" s="352"/>
      <c r="J11" s="352"/>
      <c r="K11" s="352"/>
    </row>
    <row r="12" spans="1:11" ht="12.75">
      <c r="A12" s="370"/>
      <c r="B12" s="354"/>
      <c r="C12" s="354"/>
      <c r="D12" s="348"/>
      <c r="E12" s="348"/>
      <c r="F12" s="348" t="s">
        <v>9</v>
      </c>
      <c r="G12" s="348" t="s">
        <v>95</v>
      </c>
      <c r="H12" s="348" t="s">
        <v>102</v>
      </c>
      <c r="I12" s="348" t="s">
        <v>31</v>
      </c>
      <c r="J12" s="348" t="s">
        <v>81</v>
      </c>
      <c r="K12" s="348" t="s">
        <v>89</v>
      </c>
    </row>
    <row r="13" spans="1:11" ht="12.75" customHeight="1">
      <c r="A13" s="370"/>
      <c r="B13" s="354"/>
      <c r="C13" s="354"/>
      <c r="D13" s="348"/>
      <c r="E13" s="348"/>
      <c r="F13" s="348"/>
      <c r="G13" s="348"/>
      <c r="H13" s="348"/>
      <c r="I13" s="348"/>
      <c r="J13" s="348"/>
      <c r="K13" s="348"/>
    </row>
    <row r="14" spans="1:11" ht="12.75">
      <c r="A14" s="370"/>
      <c r="B14" s="354"/>
      <c r="C14" s="354"/>
      <c r="D14" s="348"/>
      <c r="E14" s="348"/>
      <c r="F14" s="348"/>
      <c r="G14" s="348"/>
      <c r="H14" s="348"/>
      <c r="I14" s="348"/>
      <c r="J14" s="348"/>
      <c r="K14" s="348"/>
    </row>
    <row r="15" spans="1:11" ht="12.75">
      <c r="A15" s="370"/>
      <c r="B15" s="354"/>
      <c r="C15" s="354"/>
      <c r="D15" s="348"/>
      <c r="E15" s="348"/>
      <c r="F15" s="348"/>
      <c r="G15" s="348"/>
      <c r="H15" s="348"/>
      <c r="I15" s="348"/>
      <c r="J15" s="348"/>
      <c r="K15" s="348"/>
    </row>
    <row r="16" spans="1:11" ht="13.5" thickBot="1">
      <c r="A16" s="54">
        <v>1</v>
      </c>
      <c r="B16" s="67">
        <v>2</v>
      </c>
      <c r="C16" s="66">
        <v>3</v>
      </c>
      <c r="D16" s="68" t="s">
        <v>6</v>
      </c>
      <c r="E16" s="68" t="s">
        <v>83</v>
      </c>
      <c r="F16" s="68" t="s">
        <v>50</v>
      </c>
      <c r="G16" s="68" t="s">
        <v>26</v>
      </c>
      <c r="H16" s="68" t="s">
        <v>5</v>
      </c>
      <c r="I16" s="68" t="s">
        <v>84</v>
      </c>
      <c r="J16" s="64" t="s">
        <v>33</v>
      </c>
      <c r="K16" s="64" t="s">
        <v>61</v>
      </c>
    </row>
    <row r="17" spans="1:11" ht="12.75">
      <c r="A17" s="317" t="s">
        <v>67</v>
      </c>
      <c r="B17" s="157" t="s">
        <v>23</v>
      </c>
      <c r="C17" s="158" t="s">
        <v>3</v>
      </c>
      <c r="D17" s="143">
        <f>SUM(D19:D29)</f>
        <v>622781245.94</v>
      </c>
      <c r="E17" s="143">
        <f>SUM(E19:E29)</f>
        <v>622781172.6600001</v>
      </c>
      <c r="F17" s="143">
        <f>SUM(F19:F29)</f>
        <v>260552830.9</v>
      </c>
      <c r="G17" s="143">
        <v>0</v>
      </c>
      <c r="H17" s="143">
        <v>0</v>
      </c>
      <c r="I17" s="143">
        <f>SUM(I18:I29)</f>
        <v>260552830.9</v>
      </c>
      <c r="J17" s="143">
        <f>D17-I17</f>
        <v>362228415.0400001</v>
      </c>
      <c r="K17" s="144">
        <f>E17-I17</f>
        <v>362228341.7600001</v>
      </c>
    </row>
    <row r="18" spans="1:12" ht="12.75">
      <c r="A18" s="324" t="s">
        <v>68</v>
      </c>
      <c r="B18" s="129"/>
      <c r="C18" s="98"/>
      <c r="D18" s="128"/>
      <c r="E18" s="128"/>
      <c r="F18" s="128"/>
      <c r="G18" s="128"/>
      <c r="H18" s="128"/>
      <c r="I18" s="128"/>
      <c r="J18" s="196"/>
      <c r="K18" s="160"/>
      <c r="L18" s="29"/>
    </row>
    <row r="19" spans="1:11" s="137" customFormat="1" ht="40.5" customHeight="1">
      <c r="A19" s="55" t="s">
        <v>241</v>
      </c>
      <c r="B19" s="130">
        <v>210</v>
      </c>
      <c r="C19" s="159" t="s">
        <v>285</v>
      </c>
      <c r="D19" s="152">
        <v>50597000</v>
      </c>
      <c r="E19" s="152">
        <f>D19</f>
        <v>50597000</v>
      </c>
      <c r="F19" s="343">
        <v>21080729.19</v>
      </c>
      <c r="G19" s="152">
        <v>0</v>
      </c>
      <c r="H19" s="152">
        <v>0</v>
      </c>
      <c r="I19" s="152">
        <f aca="true" t="shared" si="0" ref="I19:I30">F19</f>
        <v>21080729.19</v>
      </c>
      <c r="J19" s="218">
        <f>D19-F19</f>
        <v>29516270.81</v>
      </c>
      <c r="K19" s="245">
        <f aca="true" t="shared" si="1" ref="K19:K29">E19-I19</f>
        <v>29516270.81</v>
      </c>
    </row>
    <row r="20" spans="1:11" s="137" customFormat="1" ht="63" customHeight="1">
      <c r="A20" s="55" t="s">
        <v>242</v>
      </c>
      <c r="B20" s="130">
        <v>220</v>
      </c>
      <c r="C20" s="159" t="s">
        <v>286</v>
      </c>
      <c r="D20" s="152">
        <v>365000</v>
      </c>
      <c r="E20" s="152">
        <f>D20</f>
        <v>365000</v>
      </c>
      <c r="F20" s="152">
        <v>83297.66</v>
      </c>
      <c r="G20" s="152">
        <v>0</v>
      </c>
      <c r="H20" s="152">
        <v>0</v>
      </c>
      <c r="I20" s="152">
        <f t="shared" si="0"/>
        <v>83297.66</v>
      </c>
      <c r="J20" s="218">
        <f>D20-F20</f>
        <v>281702.33999999997</v>
      </c>
      <c r="K20" s="245">
        <f t="shared" si="1"/>
        <v>281702.33999999997</v>
      </c>
    </row>
    <row r="21" spans="1:11" s="137" customFormat="1" ht="75" customHeight="1">
      <c r="A21" s="55" t="s">
        <v>243</v>
      </c>
      <c r="B21" s="130">
        <v>230</v>
      </c>
      <c r="C21" s="159" t="s">
        <v>287</v>
      </c>
      <c r="D21" s="152">
        <v>15281000</v>
      </c>
      <c r="E21" s="152">
        <f>D21</f>
        <v>15281000</v>
      </c>
      <c r="F21" s="152">
        <v>5576057.71</v>
      </c>
      <c r="G21" s="152">
        <v>0</v>
      </c>
      <c r="H21" s="152">
        <v>0</v>
      </c>
      <c r="I21" s="152">
        <f t="shared" si="0"/>
        <v>5576057.71</v>
      </c>
      <c r="J21" s="218">
        <f>D21-F21</f>
        <v>9704942.29</v>
      </c>
      <c r="K21" s="245">
        <f t="shared" si="1"/>
        <v>9704942.29</v>
      </c>
    </row>
    <row r="22" spans="1:11" s="137" customFormat="1" ht="57" customHeight="1">
      <c r="A22" s="55" t="s">
        <v>317</v>
      </c>
      <c r="B22" s="130">
        <v>240</v>
      </c>
      <c r="C22" s="159" t="s">
        <v>288</v>
      </c>
      <c r="D22" s="152">
        <f>6480000-92907.71</f>
        <v>6387092.29</v>
      </c>
      <c r="E22" s="152">
        <f>D22-73.28</f>
        <v>6387019.01</v>
      </c>
      <c r="F22" s="343">
        <v>1742413.97</v>
      </c>
      <c r="G22" s="152">
        <v>0</v>
      </c>
      <c r="H22" s="152">
        <v>0</v>
      </c>
      <c r="I22" s="152">
        <f t="shared" si="0"/>
        <v>1742413.97</v>
      </c>
      <c r="J22" s="218">
        <f>D22-F22</f>
        <v>4644678.32</v>
      </c>
      <c r="K22" s="245">
        <f t="shared" si="1"/>
        <v>4644605.04</v>
      </c>
    </row>
    <row r="23" spans="1:11" s="137" customFormat="1" ht="36.75" customHeight="1">
      <c r="A23" s="327" t="s">
        <v>296</v>
      </c>
      <c r="B23" s="130">
        <v>250</v>
      </c>
      <c r="C23" s="159" t="s">
        <v>295</v>
      </c>
      <c r="D23" s="152">
        <v>73</v>
      </c>
      <c r="E23" s="152">
        <v>73</v>
      </c>
      <c r="F23" s="161">
        <v>73</v>
      </c>
      <c r="G23" s="152" t="s">
        <v>113</v>
      </c>
      <c r="H23" s="152" t="s">
        <v>113</v>
      </c>
      <c r="I23" s="152">
        <f>F23</f>
        <v>73</v>
      </c>
      <c r="J23" s="161">
        <f>D23-I23</f>
        <v>0</v>
      </c>
      <c r="K23" s="160">
        <f>E23-I23</f>
        <v>0</v>
      </c>
    </row>
    <row r="24" spans="1:11" s="137" customFormat="1" ht="27.75" customHeight="1">
      <c r="A24" s="327" t="s">
        <v>244</v>
      </c>
      <c r="B24" s="130">
        <v>260</v>
      </c>
      <c r="C24" s="336" t="s">
        <v>289</v>
      </c>
      <c r="D24" s="152">
        <f>1000-73</f>
        <v>927</v>
      </c>
      <c r="E24" s="152">
        <f>1000-73</f>
        <v>927</v>
      </c>
      <c r="F24" s="152">
        <v>0</v>
      </c>
      <c r="G24" s="152" t="s">
        <v>113</v>
      </c>
      <c r="H24" s="152" t="s">
        <v>113</v>
      </c>
      <c r="I24" s="152">
        <f t="shared" si="0"/>
        <v>0</v>
      </c>
      <c r="J24" s="152">
        <f aca="true" t="shared" si="2" ref="J24:J29">D24-I24</f>
        <v>927</v>
      </c>
      <c r="K24" s="162">
        <f t="shared" si="1"/>
        <v>927</v>
      </c>
    </row>
    <row r="25" spans="1:11" s="137" customFormat="1" ht="28.5" customHeight="1">
      <c r="A25" s="55" t="s">
        <v>245</v>
      </c>
      <c r="B25" s="130">
        <v>270</v>
      </c>
      <c r="C25" s="159" t="s">
        <v>246</v>
      </c>
      <c r="D25" s="156">
        <v>2937889.15</v>
      </c>
      <c r="E25" s="152">
        <f>D25</f>
        <v>2937889.15</v>
      </c>
      <c r="F25" s="152">
        <v>0</v>
      </c>
      <c r="G25" s="152">
        <v>0</v>
      </c>
      <c r="H25" s="152">
        <v>0</v>
      </c>
      <c r="I25" s="152">
        <f t="shared" si="0"/>
        <v>0</v>
      </c>
      <c r="J25" s="152">
        <f t="shared" si="2"/>
        <v>2937889.15</v>
      </c>
      <c r="K25" s="162">
        <f t="shared" si="1"/>
        <v>2937889.15</v>
      </c>
    </row>
    <row r="26" spans="1:11" s="137" customFormat="1" ht="59.25" customHeight="1">
      <c r="A26" s="55" t="s">
        <v>253</v>
      </c>
      <c r="B26" s="130">
        <v>280</v>
      </c>
      <c r="C26" s="336" t="s">
        <v>247</v>
      </c>
      <c r="D26" s="152">
        <f>30000000+5682000</f>
        <v>35682000</v>
      </c>
      <c r="E26" s="152">
        <f>D26</f>
        <v>35682000</v>
      </c>
      <c r="F26" s="152">
        <v>30090415.95</v>
      </c>
      <c r="G26" s="152">
        <v>0</v>
      </c>
      <c r="H26" s="152">
        <v>0</v>
      </c>
      <c r="I26" s="152">
        <f t="shared" si="0"/>
        <v>30090415.95</v>
      </c>
      <c r="J26" s="152">
        <f t="shared" si="2"/>
        <v>5591584.050000001</v>
      </c>
      <c r="K26" s="162">
        <f t="shared" si="1"/>
        <v>5591584.050000001</v>
      </c>
    </row>
    <row r="27" spans="1:11" s="137" customFormat="1" ht="31.5" customHeight="1">
      <c r="A27" s="55" t="s">
        <v>248</v>
      </c>
      <c r="B27" s="130">
        <v>290</v>
      </c>
      <c r="C27" s="159" t="s">
        <v>249</v>
      </c>
      <c r="D27" s="152">
        <f>7800000-260000</f>
        <v>7540000</v>
      </c>
      <c r="E27" s="152">
        <f>D27</f>
        <v>7540000</v>
      </c>
      <c r="F27" s="152">
        <v>0</v>
      </c>
      <c r="G27" s="152">
        <v>0</v>
      </c>
      <c r="H27" s="152">
        <v>0</v>
      </c>
      <c r="I27" s="152">
        <f t="shared" si="0"/>
        <v>0</v>
      </c>
      <c r="J27" s="161">
        <f t="shared" si="2"/>
        <v>7540000</v>
      </c>
      <c r="K27" s="160">
        <f t="shared" si="1"/>
        <v>7540000</v>
      </c>
    </row>
    <row r="28" spans="1:11" s="137" customFormat="1" ht="33" customHeight="1">
      <c r="A28" s="55" t="s">
        <v>250</v>
      </c>
      <c r="B28" s="130">
        <v>300</v>
      </c>
      <c r="C28" s="159" t="s">
        <v>251</v>
      </c>
      <c r="D28" s="152">
        <f>397519000-5211000-1230735.5</f>
        <v>391077264.5</v>
      </c>
      <c r="E28" s="152">
        <v>391077264.5</v>
      </c>
      <c r="F28" s="343">
        <v>168373948.21</v>
      </c>
      <c r="G28" s="152">
        <v>0</v>
      </c>
      <c r="H28" s="152">
        <v>0</v>
      </c>
      <c r="I28" s="152">
        <f t="shared" si="0"/>
        <v>168373948.21</v>
      </c>
      <c r="J28" s="152">
        <f>D28-I28</f>
        <v>222703316.29</v>
      </c>
      <c r="K28" s="162">
        <f t="shared" si="1"/>
        <v>222703316.29</v>
      </c>
    </row>
    <row r="29" spans="1:11" s="137" customFormat="1" ht="33" customHeight="1" thickBot="1">
      <c r="A29" s="323" t="s">
        <v>250</v>
      </c>
      <c r="B29" s="130">
        <v>310</v>
      </c>
      <c r="C29" s="159" t="s">
        <v>293</v>
      </c>
      <c r="D29" s="152">
        <v>112913000</v>
      </c>
      <c r="E29" s="152">
        <f>D29</f>
        <v>112913000</v>
      </c>
      <c r="F29" s="152">
        <v>33605895.21</v>
      </c>
      <c r="G29" s="152">
        <v>0</v>
      </c>
      <c r="H29" s="152">
        <v>0</v>
      </c>
      <c r="I29" s="152">
        <f t="shared" si="0"/>
        <v>33605895.21</v>
      </c>
      <c r="J29" s="161">
        <f t="shared" si="2"/>
        <v>79307104.78999999</v>
      </c>
      <c r="K29" s="160">
        <f t="shared" si="1"/>
        <v>79307104.78999999</v>
      </c>
    </row>
    <row r="30" spans="1:11" ht="44.25" customHeight="1" thickBot="1">
      <c r="A30" s="322" t="s">
        <v>7</v>
      </c>
      <c r="B30" s="163">
        <v>450</v>
      </c>
      <c r="C30" s="52" t="s">
        <v>3</v>
      </c>
      <c r="D30" s="52" t="s">
        <v>3</v>
      </c>
      <c r="E30" s="52" t="s">
        <v>3</v>
      </c>
      <c r="F30" s="164">
        <f>Доходы!F22-Расходы!F17</f>
        <v>688905046.0700002</v>
      </c>
      <c r="G30" s="53">
        <v>0</v>
      </c>
      <c r="H30" s="53">
        <v>0</v>
      </c>
      <c r="I30" s="164">
        <f t="shared" si="0"/>
        <v>688905046.0700002</v>
      </c>
      <c r="J30" s="52" t="s">
        <v>3</v>
      </c>
      <c r="K30" s="57" t="s">
        <v>3</v>
      </c>
    </row>
    <row r="31" ht="12.75">
      <c r="A31" s="47"/>
    </row>
    <row r="32" spans="4:11" ht="12.75">
      <c r="D32" s="197"/>
      <c r="E32" s="197"/>
      <c r="F32" s="197"/>
      <c r="J32" s="145"/>
      <c r="K32" s="145"/>
    </row>
    <row r="34" spans="4:11" ht="12.75">
      <c r="D34" s="145"/>
      <c r="J34" s="145"/>
      <c r="K34" s="145"/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E10:E15"/>
    <mergeCell ref="F10:I11"/>
    <mergeCell ref="A10:A15"/>
    <mergeCell ref="B10:B15"/>
    <mergeCell ref="C10:C15"/>
    <mergeCell ref="D10:D15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38.28125" style="0" customWidth="1"/>
    <col min="2" max="2" width="4.421875" style="0" customWidth="1"/>
    <col min="3" max="3" width="0.5625" style="0" customWidth="1"/>
    <col min="4" max="4" width="23.140625" style="0" customWidth="1"/>
    <col min="5" max="5" width="15.28125" style="0" customWidth="1"/>
    <col min="6" max="6" width="15.7109375" style="0" customWidth="1"/>
    <col min="7" max="8" width="13.7109375" style="0" customWidth="1"/>
    <col min="9" max="9" width="15.00390625" style="0" customWidth="1"/>
    <col min="10" max="10" width="15.140625" style="0" customWidth="1"/>
  </cols>
  <sheetData>
    <row r="1" spans="1:10" ht="13.5">
      <c r="A1" s="7"/>
      <c r="B1" s="1" t="s">
        <v>41</v>
      </c>
      <c r="C1" s="1"/>
      <c r="D1" s="2"/>
      <c r="E1" s="3"/>
      <c r="F1" s="3"/>
      <c r="G1" s="3"/>
      <c r="H1" s="3"/>
      <c r="I1" s="8"/>
      <c r="J1" s="36" t="s">
        <v>62</v>
      </c>
    </row>
    <row r="2" spans="1:9" ht="27" customHeight="1">
      <c r="A2" s="7"/>
      <c r="B2" s="58"/>
      <c r="C2" s="106"/>
      <c r="D2" s="47"/>
      <c r="E2" s="8"/>
      <c r="F2" s="8"/>
      <c r="G2" s="8"/>
      <c r="H2" s="8"/>
      <c r="I2" s="8"/>
    </row>
    <row r="3" spans="1:10" ht="12" customHeight="1">
      <c r="A3" s="370" t="s">
        <v>10</v>
      </c>
      <c r="B3" s="354" t="s">
        <v>37</v>
      </c>
      <c r="C3" s="123"/>
      <c r="D3" s="354" t="s">
        <v>20</v>
      </c>
      <c r="E3" s="348" t="s">
        <v>48</v>
      </c>
      <c r="F3" s="351" t="s">
        <v>47</v>
      </c>
      <c r="G3" s="351"/>
      <c r="H3" s="351"/>
      <c r="I3" s="352"/>
      <c r="J3" s="348" t="s">
        <v>80</v>
      </c>
    </row>
    <row r="4" spans="1:10" ht="12" customHeight="1">
      <c r="A4" s="370"/>
      <c r="B4" s="354"/>
      <c r="C4" s="123"/>
      <c r="D4" s="354"/>
      <c r="E4" s="348"/>
      <c r="F4" s="348" t="s">
        <v>9</v>
      </c>
      <c r="G4" s="348" t="s">
        <v>95</v>
      </c>
      <c r="H4" s="348" t="s">
        <v>102</v>
      </c>
      <c r="I4" s="348" t="s">
        <v>31</v>
      </c>
      <c r="J4" s="348"/>
    </row>
    <row r="5" spans="1:10" ht="9.75" customHeight="1">
      <c r="A5" s="370"/>
      <c r="B5" s="354"/>
      <c r="C5" s="123"/>
      <c r="D5" s="354"/>
      <c r="E5" s="348"/>
      <c r="F5" s="348"/>
      <c r="G5" s="348"/>
      <c r="H5" s="348"/>
      <c r="I5" s="348"/>
      <c r="J5" s="348"/>
    </row>
    <row r="6" spans="1:10" ht="3" customHeight="1">
      <c r="A6" s="370"/>
      <c r="B6" s="354"/>
      <c r="C6" s="123"/>
      <c r="D6" s="354"/>
      <c r="E6" s="348"/>
      <c r="F6" s="348"/>
      <c r="G6" s="348"/>
      <c r="H6" s="348"/>
      <c r="I6" s="348"/>
      <c r="J6" s="348"/>
    </row>
    <row r="7" spans="1:10" ht="2.25" customHeight="1">
      <c r="A7" s="370"/>
      <c r="B7" s="354"/>
      <c r="C7" s="107"/>
      <c r="D7" s="354"/>
      <c r="E7" s="348"/>
      <c r="F7" s="348"/>
      <c r="G7" s="348"/>
      <c r="H7" s="348"/>
      <c r="I7" s="348"/>
      <c r="J7" s="348"/>
    </row>
    <row r="8" spans="1:10" ht="13.5" thickBot="1">
      <c r="A8" s="65">
        <v>1</v>
      </c>
      <c r="B8" s="103">
        <v>2</v>
      </c>
      <c r="C8" s="103"/>
      <c r="D8" s="67">
        <v>3</v>
      </c>
      <c r="E8" s="68" t="s">
        <v>6</v>
      </c>
      <c r="F8" s="68" t="s">
        <v>83</v>
      </c>
      <c r="G8" s="68" t="s">
        <v>50</v>
      </c>
      <c r="H8" s="68" t="s">
        <v>26</v>
      </c>
      <c r="I8" s="68" t="s">
        <v>5</v>
      </c>
      <c r="J8" s="64" t="s">
        <v>84</v>
      </c>
    </row>
    <row r="9" spans="1:10" ht="12.75" customHeight="1">
      <c r="A9" s="284" t="s">
        <v>8</v>
      </c>
      <c r="B9" s="301"/>
      <c r="C9" s="302"/>
      <c r="D9" s="303"/>
      <c r="E9" s="304"/>
      <c r="F9" s="305"/>
      <c r="G9" s="306"/>
      <c r="H9" s="303"/>
      <c r="I9" s="306"/>
      <c r="J9" s="307"/>
    </row>
    <row r="10" spans="1:10" ht="12" customHeight="1">
      <c r="A10" s="285" t="s">
        <v>63</v>
      </c>
      <c r="B10" s="110" t="s">
        <v>59</v>
      </c>
      <c r="C10" s="99"/>
      <c r="D10" s="125" t="s">
        <v>3</v>
      </c>
      <c r="E10" s="153">
        <f>E13</f>
        <v>2152000</v>
      </c>
      <c r="F10" s="165">
        <f>F13+F29</f>
        <v>-688905046.0699997</v>
      </c>
      <c r="G10" s="40">
        <f>G13+G26+G29</f>
        <v>0</v>
      </c>
      <c r="H10" s="40">
        <f>H13+H26+H29</f>
        <v>0</v>
      </c>
      <c r="I10" s="166">
        <f>F10+G10+H10</f>
        <v>-688905046.0699997</v>
      </c>
      <c r="J10" s="154">
        <f>J13</f>
        <v>576030000</v>
      </c>
    </row>
    <row r="11" spans="1:10" ht="12.75">
      <c r="A11" s="286" t="s">
        <v>99</v>
      </c>
      <c r="B11" s="170"/>
      <c r="C11" s="167"/>
      <c r="D11" s="168"/>
      <c r="E11" s="15"/>
      <c r="F11" s="16"/>
      <c r="G11" s="17"/>
      <c r="H11" s="17"/>
      <c r="I11" s="17"/>
      <c r="J11" s="18"/>
    </row>
    <row r="12" spans="1:10" ht="12.75">
      <c r="A12" s="287" t="s">
        <v>106</v>
      </c>
      <c r="B12" s="308"/>
      <c r="C12" s="99"/>
      <c r="D12" s="43"/>
      <c r="E12" s="22"/>
      <c r="F12" s="22"/>
      <c r="G12" s="22"/>
      <c r="H12" s="22"/>
      <c r="I12" s="22"/>
      <c r="J12" s="25"/>
    </row>
    <row r="13" spans="1:10" ht="12" customHeight="1">
      <c r="A13" s="288" t="s">
        <v>127</v>
      </c>
      <c r="B13" s="309" t="s">
        <v>17</v>
      </c>
      <c r="C13" s="118" t="s">
        <v>15</v>
      </c>
      <c r="D13" s="125" t="s">
        <v>3</v>
      </c>
      <c r="E13" s="153">
        <f>E15+E18+E21</f>
        <v>2152000</v>
      </c>
      <c r="F13" s="153">
        <f>F15+F18+F21</f>
        <v>267600000</v>
      </c>
      <c r="G13" s="40">
        <v>0</v>
      </c>
      <c r="H13" s="40">
        <v>0</v>
      </c>
      <c r="I13" s="153">
        <f>I15+I18+I21</f>
        <v>267600000</v>
      </c>
      <c r="J13" s="169">
        <f>J15+J18</f>
        <v>576030000</v>
      </c>
    </row>
    <row r="14" spans="1:10" ht="12.75">
      <c r="A14" s="289" t="s">
        <v>32</v>
      </c>
      <c r="B14" s="170"/>
      <c r="C14" s="167"/>
      <c r="D14" s="17"/>
      <c r="E14" s="59"/>
      <c r="F14" s="30"/>
      <c r="G14" s="19"/>
      <c r="H14" s="19"/>
      <c r="I14" s="19"/>
      <c r="J14" s="62"/>
    </row>
    <row r="15" spans="1:10" s="131" customFormat="1" ht="30" customHeight="1">
      <c r="A15" s="290" t="s">
        <v>119</v>
      </c>
      <c r="B15" s="110" t="s">
        <v>17</v>
      </c>
      <c r="C15" s="136" t="s">
        <v>15</v>
      </c>
      <c r="D15" s="138" t="s">
        <v>120</v>
      </c>
      <c r="E15" s="171">
        <f>E16+E17</f>
        <v>139630000</v>
      </c>
      <c r="F15" s="172">
        <f>F16+F17</f>
        <v>-450000000</v>
      </c>
      <c r="G15" s="139">
        <v>0</v>
      </c>
      <c r="H15" s="139">
        <v>0</v>
      </c>
      <c r="I15" s="173">
        <f>F15+G15+H15</f>
        <v>-450000000</v>
      </c>
      <c r="J15" s="174">
        <f>E15-I15</f>
        <v>589630000</v>
      </c>
    </row>
    <row r="16" spans="1:10" s="131" customFormat="1" ht="37.5" customHeight="1">
      <c r="A16" s="291" t="s">
        <v>121</v>
      </c>
      <c r="B16" s="170" t="s">
        <v>17</v>
      </c>
      <c r="C16" s="136" t="s">
        <v>15</v>
      </c>
      <c r="D16" s="175" t="s">
        <v>122</v>
      </c>
      <c r="E16" s="176">
        <v>10875911000</v>
      </c>
      <c r="F16" s="178">
        <v>7686000000</v>
      </c>
      <c r="G16" s="139">
        <v>0</v>
      </c>
      <c r="H16" s="139">
        <v>0</v>
      </c>
      <c r="I16" s="177">
        <f>F16+G16+H16</f>
        <v>7686000000</v>
      </c>
      <c r="J16" s="162">
        <f>E16-I16</f>
        <v>3189911000</v>
      </c>
    </row>
    <row r="17" spans="1:10" s="137" customFormat="1" ht="37.5" customHeight="1">
      <c r="A17" s="291" t="s">
        <v>123</v>
      </c>
      <c r="B17" s="170" t="s">
        <v>17</v>
      </c>
      <c r="C17" s="113" t="s">
        <v>15</v>
      </c>
      <c r="D17" s="124" t="s">
        <v>53</v>
      </c>
      <c r="E17" s="213">
        <v>-10736281000</v>
      </c>
      <c r="F17" s="178">
        <v>-8136000000</v>
      </c>
      <c r="G17" s="44">
        <v>0</v>
      </c>
      <c r="H17" s="44">
        <v>0</v>
      </c>
      <c r="I17" s="177">
        <f>F17+G17+H17</f>
        <v>-8136000000</v>
      </c>
      <c r="J17" s="162">
        <f>E17-I17</f>
        <v>-2600281000</v>
      </c>
    </row>
    <row r="18" spans="1:10" s="137" customFormat="1" ht="25.5" customHeight="1">
      <c r="A18" s="290" t="s">
        <v>159</v>
      </c>
      <c r="B18" s="170" t="s">
        <v>17</v>
      </c>
      <c r="C18" s="113"/>
      <c r="D18" s="138" t="s">
        <v>160</v>
      </c>
      <c r="E18" s="171">
        <f>E19+E20</f>
        <v>-137478000</v>
      </c>
      <c r="F18" s="171">
        <f>F19+F20</f>
        <v>437600000</v>
      </c>
      <c r="G18" s="198" t="s">
        <v>113</v>
      </c>
      <c r="H18" s="198" t="s">
        <v>113</v>
      </c>
      <c r="I18" s="173">
        <f>F18</f>
        <v>437600000</v>
      </c>
      <c r="J18" s="174">
        <f>J20+J19</f>
        <v>-13600000</v>
      </c>
    </row>
    <row r="19" spans="1:10" s="137" customFormat="1" ht="36" customHeight="1">
      <c r="A19" s="291" t="s">
        <v>216</v>
      </c>
      <c r="B19" s="170" t="s">
        <v>17</v>
      </c>
      <c r="C19" s="113"/>
      <c r="D19" s="175" t="s">
        <v>218</v>
      </c>
      <c r="E19" s="156">
        <v>572258000</v>
      </c>
      <c r="F19" s="178">
        <v>1133736000</v>
      </c>
      <c r="G19" s="198" t="s">
        <v>113</v>
      </c>
      <c r="H19" s="198" t="s">
        <v>113</v>
      </c>
      <c r="I19" s="178">
        <f>F19</f>
        <v>1133736000</v>
      </c>
      <c r="J19" s="162">
        <v>0</v>
      </c>
    </row>
    <row r="20" spans="1:10" s="137" customFormat="1" ht="36" customHeight="1">
      <c r="A20" s="292" t="s">
        <v>217</v>
      </c>
      <c r="B20" s="170" t="s">
        <v>17</v>
      </c>
      <c r="C20" s="113"/>
      <c r="D20" s="175" t="s">
        <v>219</v>
      </c>
      <c r="E20" s="156">
        <v>-709736000</v>
      </c>
      <c r="F20" s="178">
        <v>-696136000</v>
      </c>
      <c r="G20" s="198" t="s">
        <v>113</v>
      </c>
      <c r="H20" s="198" t="s">
        <v>113</v>
      </c>
      <c r="I20" s="178">
        <f>F20</f>
        <v>-696136000</v>
      </c>
      <c r="J20" s="162">
        <f>E20-I20</f>
        <v>-13600000</v>
      </c>
    </row>
    <row r="21" spans="1:10" s="137" customFormat="1" ht="30.75" customHeight="1">
      <c r="A21" s="292" t="s">
        <v>191</v>
      </c>
      <c r="B21" s="308" t="s">
        <v>17</v>
      </c>
      <c r="C21" s="252"/>
      <c r="D21" s="255" t="s">
        <v>190</v>
      </c>
      <c r="E21" s="198">
        <v>0</v>
      </c>
      <c r="F21" s="256">
        <f>F22</f>
        <v>280000000</v>
      </c>
      <c r="G21" s="198" t="s">
        <v>113</v>
      </c>
      <c r="H21" s="198" t="s">
        <v>113</v>
      </c>
      <c r="I21" s="172">
        <f>I22</f>
        <v>280000000</v>
      </c>
      <c r="J21" s="174">
        <v>0</v>
      </c>
    </row>
    <row r="22" spans="1:10" s="137" customFormat="1" ht="77.25" customHeight="1">
      <c r="A22" s="292" t="s">
        <v>252</v>
      </c>
      <c r="B22" s="308" t="s">
        <v>17</v>
      </c>
      <c r="C22" s="252"/>
      <c r="D22" s="254" t="s">
        <v>220</v>
      </c>
      <c r="E22" s="198">
        <v>0</v>
      </c>
      <c r="F22" s="253">
        <v>280000000</v>
      </c>
      <c r="G22" s="198" t="s">
        <v>113</v>
      </c>
      <c r="H22" s="198" t="s">
        <v>113</v>
      </c>
      <c r="I22" s="178">
        <f>F22</f>
        <v>280000000</v>
      </c>
      <c r="J22" s="162">
        <v>0</v>
      </c>
    </row>
    <row r="23" spans="1:10" ht="12.75">
      <c r="A23" s="293" t="s">
        <v>34</v>
      </c>
      <c r="B23" s="308"/>
      <c r="C23" s="27"/>
      <c r="D23" s="28"/>
      <c r="E23" s="59"/>
      <c r="F23" s="27"/>
      <c r="G23" s="28"/>
      <c r="H23" s="28"/>
      <c r="I23" s="28"/>
      <c r="J23" s="62"/>
    </row>
    <row r="24" spans="1:10" ht="12.75">
      <c r="A24" s="288" t="s">
        <v>86</v>
      </c>
      <c r="B24" s="110" t="s">
        <v>44</v>
      </c>
      <c r="C24" s="118" t="s">
        <v>1</v>
      </c>
      <c r="D24" s="69" t="s">
        <v>3</v>
      </c>
      <c r="E24" s="15"/>
      <c r="F24" s="40"/>
      <c r="G24" s="40"/>
      <c r="H24" s="40"/>
      <c r="I24" s="37"/>
      <c r="J24" s="18"/>
    </row>
    <row r="25" spans="1:10" ht="12.75">
      <c r="A25" s="294" t="s">
        <v>32</v>
      </c>
      <c r="B25" s="309"/>
      <c r="C25" s="167"/>
      <c r="D25" s="19"/>
      <c r="E25" s="30"/>
      <c r="F25" s="26"/>
      <c r="G25" s="19"/>
      <c r="H25" s="19"/>
      <c r="I25" s="19"/>
      <c r="J25" s="31"/>
    </row>
    <row r="26" spans="1:10" ht="12.75">
      <c r="A26" s="288" t="s">
        <v>60</v>
      </c>
      <c r="B26" s="310" t="s">
        <v>105</v>
      </c>
      <c r="C26" s="119" t="s">
        <v>1</v>
      </c>
      <c r="D26" s="108" t="s">
        <v>16</v>
      </c>
      <c r="E26" s="179"/>
      <c r="F26" s="70" t="s">
        <v>3</v>
      </c>
      <c r="G26" s="39">
        <f>G27+G28</f>
        <v>0</v>
      </c>
      <c r="H26" s="39">
        <f>H27+H28</f>
        <v>0</v>
      </c>
      <c r="I26" s="180">
        <f>G26+H26</f>
        <v>0</v>
      </c>
      <c r="J26" s="181"/>
    </row>
    <row r="27" spans="1:10" s="184" customFormat="1" ht="17.25" customHeight="1">
      <c r="A27" s="295" t="s">
        <v>38</v>
      </c>
      <c r="B27" s="170" t="s">
        <v>71</v>
      </c>
      <c r="C27" s="135" t="s">
        <v>1</v>
      </c>
      <c r="D27" s="19" t="s">
        <v>101</v>
      </c>
      <c r="E27" s="182"/>
      <c r="F27" s="40" t="s">
        <v>3</v>
      </c>
      <c r="G27" s="183">
        <v>0</v>
      </c>
      <c r="H27" s="44">
        <v>0</v>
      </c>
      <c r="I27" s="77">
        <f>G27+H27</f>
        <v>0</v>
      </c>
      <c r="J27" s="78" t="s">
        <v>3</v>
      </c>
    </row>
    <row r="28" spans="1:10" s="184" customFormat="1" ht="17.25" customHeight="1">
      <c r="A28" s="296" t="s">
        <v>39</v>
      </c>
      <c r="B28" s="170" t="s">
        <v>36</v>
      </c>
      <c r="C28" s="215" t="s">
        <v>1</v>
      </c>
      <c r="D28" s="19" t="s">
        <v>101</v>
      </c>
      <c r="E28" s="182"/>
      <c r="F28" s="183" t="s">
        <v>3</v>
      </c>
      <c r="G28" s="183">
        <v>0</v>
      </c>
      <c r="H28" s="44">
        <v>0</v>
      </c>
      <c r="I28" s="216">
        <f>G28+H28</f>
        <v>0</v>
      </c>
      <c r="J28" s="78" t="s">
        <v>3</v>
      </c>
    </row>
    <row r="29" spans="1:10" s="184" customFormat="1" ht="21">
      <c r="A29" s="112" t="s">
        <v>90</v>
      </c>
      <c r="B29" s="310" t="s">
        <v>70</v>
      </c>
      <c r="C29" s="101"/>
      <c r="D29" s="109" t="s">
        <v>3</v>
      </c>
      <c r="E29" s="74" t="s">
        <v>3</v>
      </c>
      <c r="F29" s="186">
        <f>F31</f>
        <v>-956505046.0699997</v>
      </c>
      <c r="G29" s="38">
        <f>G31+G38</f>
        <v>0</v>
      </c>
      <c r="H29" s="38">
        <f>H38</f>
        <v>0</v>
      </c>
      <c r="I29" s="79">
        <f>F29+G29+H29</f>
        <v>-956505046.0699997</v>
      </c>
      <c r="J29" s="78" t="s">
        <v>3</v>
      </c>
    </row>
    <row r="30" spans="1:10" s="184" customFormat="1" ht="12.75">
      <c r="A30" s="297" t="s">
        <v>58</v>
      </c>
      <c r="B30" s="311"/>
      <c r="C30" s="204"/>
      <c r="D30" s="28"/>
      <c r="E30" s="185"/>
      <c r="F30" s="35"/>
      <c r="G30" s="35"/>
      <c r="H30" s="188"/>
      <c r="I30" s="42"/>
      <c r="J30" s="193"/>
    </row>
    <row r="31" spans="1:10" s="184" customFormat="1" ht="21">
      <c r="A31" s="298" t="s">
        <v>76</v>
      </c>
      <c r="B31" s="111" t="s">
        <v>103</v>
      </c>
      <c r="C31" s="102"/>
      <c r="D31" s="75" t="s">
        <v>3</v>
      </c>
      <c r="E31" s="76" t="s">
        <v>3</v>
      </c>
      <c r="F31" s="190">
        <f>F34+F36</f>
        <v>-956505046.0699997</v>
      </c>
      <c r="G31" s="39">
        <f>G36</f>
        <v>0</v>
      </c>
      <c r="H31" s="76" t="s">
        <v>3</v>
      </c>
      <c r="I31" s="80">
        <f>F31+G31</f>
        <v>-956505046.0699997</v>
      </c>
      <c r="J31" s="81" t="s">
        <v>3</v>
      </c>
    </row>
    <row r="32" spans="1:10" s="184" customFormat="1" ht="12.75">
      <c r="A32" s="299" t="s">
        <v>32</v>
      </c>
      <c r="B32" s="309"/>
      <c r="C32" s="99"/>
      <c r="D32" s="61"/>
      <c r="E32" s="187"/>
      <c r="F32" s="35"/>
      <c r="G32" s="32"/>
      <c r="H32" s="188"/>
      <c r="I32" s="42"/>
      <c r="J32" s="189"/>
    </row>
    <row r="33" spans="1:10" s="184" customFormat="1" ht="12.75" customHeight="1">
      <c r="A33" s="73" t="s">
        <v>73</v>
      </c>
      <c r="B33" s="104"/>
      <c r="C33" s="105"/>
      <c r="D33" s="61"/>
      <c r="E33" s="187"/>
      <c r="F33" s="191"/>
      <c r="G33" s="71"/>
      <c r="H33" s="192"/>
      <c r="I33" s="72"/>
      <c r="J33" s="189"/>
    </row>
    <row r="34" spans="1:10" s="184" customFormat="1" ht="16.5" customHeight="1">
      <c r="A34" s="300" t="s">
        <v>69</v>
      </c>
      <c r="B34" s="110" t="s">
        <v>19</v>
      </c>
      <c r="C34" s="16"/>
      <c r="D34" s="75" t="s">
        <v>3</v>
      </c>
      <c r="E34" s="76" t="s">
        <v>3</v>
      </c>
      <c r="F34" s="249">
        <f>-Доходы!F22-Источн!F16-Источн!F19</f>
        <v>-9769193876.97</v>
      </c>
      <c r="G34" s="76" t="s">
        <v>3</v>
      </c>
      <c r="H34" s="76" t="s">
        <v>3</v>
      </c>
      <c r="I34" s="37">
        <f>F34</f>
        <v>-9769193876.97</v>
      </c>
      <c r="J34" s="81" t="s">
        <v>3</v>
      </c>
    </row>
    <row r="35" spans="1:10" s="184" customFormat="1" ht="12.75">
      <c r="A35" s="297" t="s">
        <v>72</v>
      </c>
      <c r="B35" s="308"/>
      <c r="C35" s="83"/>
      <c r="D35" s="28"/>
      <c r="E35" s="185"/>
      <c r="F35" s="35"/>
      <c r="G35" s="35"/>
      <c r="H35" s="188"/>
      <c r="I35" s="42"/>
      <c r="J35" s="193"/>
    </row>
    <row r="36" spans="1:256" s="184" customFormat="1" ht="17.25" customHeight="1">
      <c r="A36" s="96" t="s">
        <v>24</v>
      </c>
      <c r="B36" s="205" t="s">
        <v>45</v>
      </c>
      <c r="C36" s="206"/>
      <c r="D36" s="75" t="s">
        <v>3</v>
      </c>
      <c r="E36" s="76" t="s">
        <v>3</v>
      </c>
      <c r="F36" s="207">
        <f>Расходы!F17-Источн!F17-Источн!F20-Источн!F22</f>
        <v>8812688830.9</v>
      </c>
      <c r="G36" s="208">
        <v>0</v>
      </c>
      <c r="H36" s="209" t="s">
        <v>3</v>
      </c>
      <c r="I36" s="126">
        <f>F36+G36</f>
        <v>8812688830.9</v>
      </c>
      <c r="J36" s="210" t="s">
        <v>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s="184" customFormat="1" ht="12.75" customHeight="1">
      <c r="A37" s="325" t="s">
        <v>40</v>
      </c>
      <c r="B37" s="312"/>
      <c r="C37" s="65"/>
      <c r="D37" s="202"/>
      <c r="E37" s="82"/>
      <c r="F37" s="97"/>
      <c r="G37" s="97"/>
      <c r="H37" s="82"/>
      <c r="I37" s="86"/>
      <c r="J37" s="203"/>
    </row>
    <row r="38" spans="1:10" s="184" customFormat="1" ht="12.75">
      <c r="A38" s="298" t="s">
        <v>94</v>
      </c>
      <c r="B38" s="111" t="s">
        <v>0</v>
      </c>
      <c r="C38" s="102"/>
      <c r="D38" s="114" t="s">
        <v>3</v>
      </c>
      <c r="E38" s="76" t="s">
        <v>3</v>
      </c>
      <c r="F38" s="40" t="s">
        <v>3</v>
      </c>
      <c r="G38" s="39">
        <f>G40+G41</f>
        <v>0</v>
      </c>
      <c r="H38" s="39">
        <f>H40+H41</f>
        <v>0</v>
      </c>
      <c r="I38" s="80">
        <f>G38+H38</f>
        <v>0</v>
      </c>
      <c r="J38" s="81" t="s">
        <v>3</v>
      </c>
    </row>
    <row r="39" spans="1:10" s="184" customFormat="1" ht="11.25" customHeight="1">
      <c r="A39" s="299" t="s">
        <v>99</v>
      </c>
      <c r="B39" s="308"/>
      <c r="C39" s="60"/>
      <c r="D39" s="115"/>
      <c r="E39" s="84"/>
      <c r="F39" s="35"/>
      <c r="G39" s="35"/>
      <c r="H39" s="188"/>
      <c r="I39" s="87"/>
      <c r="J39" s="88"/>
    </row>
    <row r="40" spans="1:10" s="184" customFormat="1" ht="14.25" customHeight="1">
      <c r="A40" s="300" t="s">
        <v>82</v>
      </c>
      <c r="B40" s="110" t="s">
        <v>85</v>
      </c>
      <c r="C40" s="16"/>
      <c r="D40" s="114" t="s">
        <v>3</v>
      </c>
      <c r="E40" s="76" t="s">
        <v>3</v>
      </c>
      <c r="F40" s="40" t="s">
        <v>3</v>
      </c>
      <c r="G40" s="40">
        <v>0</v>
      </c>
      <c r="H40" s="37">
        <v>0</v>
      </c>
      <c r="I40" s="77">
        <f>G40+H40</f>
        <v>0</v>
      </c>
      <c r="J40" s="81" t="s">
        <v>3</v>
      </c>
    </row>
    <row r="41" spans="1:10" s="184" customFormat="1" ht="18" customHeight="1" thickBot="1">
      <c r="A41" s="96" t="s">
        <v>4</v>
      </c>
      <c r="B41" s="313" t="s">
        <v>51</v>
      </c>
      <c r="C41" s="117"/>
      <c r="D41" s="116" t="s">
        <v>3</v>
      </c>
      <c r="E41" s="85" t="s">
        <v>3</v>
      </c>
      <c r="F41" s="41" t="s">
        <v>3</v>
      </c>
      <c r="G41" s="41">
        <v>0</v>
      </c>
      <c r="H41" s="194">
        <v>0</v>
      </c>
      <c r="I41" s="89">
        <f>G41+H41</f>
        <v>0</v>
      </c>
      <c r="J41" s="90" t="s">
        <v>3</v>
      </c>
    </row>
    <row r="42" spans="1:10" ht="12.75">
      <c r="A42" s="63"/>
      <c r="B42" s="33"/>
      <c r="C42" s="100"/>
      <c r="D42" s="24"/>
      <c r="E42" s="24"/>
      <c r="F42" s="34"/>
      <c r="G42" s="34"/>
      <c r="H42" s="34"/>
      <c r="I42" s="34"/>
      <c r="J42" s="24"/>
    </row>
    <row r="43" spans="1:10" ht="38.25" customHeight="1">
      <c r="A43" s="14" t="s">
        <v>124</v>
      </c>
      <c r="B43" s="14"/>
      <c r="C43" s="14"/>
      <c r="D43" s="195" t="s">
        <v>316</v>
      </c>
      <c r="E43" s="11"/>
      <c r="F43" s="11" t="s">
        <v>57</v>
      </c>
      <c r="G43" s="13"/>
      <c r="H43" s="13"/>
      <c r="I43" s="13"/>
      <c r="J43" s="13"/>
    </row>
    <row r="44" spans="1:10" ht="12.75">
      <c r="A44" s="23" t="s">
        <v>14</v>
      </c>
      <c r="B44" s="2"/>
      <c r="C44" s="2"/>
      <c r="D44" s="24" t="s">
        <v>28</v>
      </c>
      <c r="E44" s="4"/>
      <c r="F44" s="4" t="s">
        <v>55</v>
      </c>
      <c r="G44" s="4"/>
      <c r="H44" s="4"/>
      <c r="I44" s="4"/>
      <c r="J44" s="4"/>
    </row>
    <row r="45" spans="1:10" ht="12.75">
      <c r="A45" s="7"/>
      <c r="B45" s="7"/>
      <c r="C45" s="7"/>
      <c r="D45" s="7"/>
      <c r="E45" s="4"/>
      <c r="F45" s="4"/>
      <c r="G45" s="10" t="s">
        <v>78</v>
      </c>
      <c r="H45" s="8"/>
      <c r="I45" s="4"/>
      <c r="J45" s="4"/>
    </row>
    <row r="46" spans="1:10" ht="12.75">
      <c r="A46" s="2" t="s">
        <v>92</v>
      </c>
      <c r="D46" s="195" t="s">
        <v>283</v>
      </c>
      <c r="E46" s="4"/>
      <c r="F46" s="4"/>
      <c r="G46" s="4"/>
      <c r="H46" s="4"/>
      <c r="I46" s="4"/>
      <c r="J46" s="4"/>
    </row>
    <row r="47" spans="1:4" ht="12.75">
      <c r="A47" s="23" t="s">
        <v>14</v>
      </c>
      <c r="B47" s="2"/>
      <c r="C47" s="2"/>
      <c r="D47" s="24" t="s">
        <v>13</v>
      </c>
    </row>
    <row r="48" spans="1:3" ht="12.75">
      <c r="A48" s="2"/>
      <c r="B48" s="2"/>
      <c r="C48" s="2"/>
    </row>
    <row r="49" spans="1:4" ht="12.75">
      <c r="A49" s="2" t="s">
        <v>303</v>
      </c>
      <c r="B49" s="7"/>
      <c r="C49" s="7"/>
      <c r="D49" s="7"/>
    </row>
    <row r="50" spans="1:4" ht="12.75">
      <c r="A50" s="7"/>
      <c r="B50" s="7"/>
      <c r="C50" s="7"/>
      <c r="D50" s="2"/>
    </row>
    <row r="51" spans="1:4" ht="6.75" customHeight="1">
      <c r="A51" s="10"/>
      <c r="B51" s="10"/>
      <c r="C51" s="10"/>
      <c r="D51" s="12"/>
    </row>
  </sheetData>
  <sheetProtection/>
  <mergeCells count="10">
    <mergeCell ref="A3:A7"/>
    <mergeCell ref="B3:B7"/>
    <mergeCell ref="D3:D7"/>
    <mergeCell ref="E3:E7"/>
    <mergeCell ref="F3:I3"/>
    <mergeCell ref="J3:J7"/>
    <mergeCell ref="F4:F7"/>
    <mergeCell ref="G4:G7"/>
    <mergeCell ref="H4:H7"/>
    <mergeCell ref="I4:I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C22">
      <selection activeCell="O82" sqref="O82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13.140625" style="0" customWidth="1"/>
    <col min="4" max="4" width="14.7109375" style="0" customWidth="1"/>
    <col min="5" max="5" width="13.7109375" style="283" customWidth="1"/>
    <col min="6" max="6" width="4.421875" style="226" customWidth="1"/>
    <col min="7" max="7" width="3.00390625" style="226" customWidth="1"/>
    <col min="8" max="8" width="8.8515625" style="226" customWidth="1"/>
    <col min="9" max="9" width="13.7109375" style="226" customWidth="1"/>
    <col min="10" max="11" width="13.7109375" style="0" customWidth="1"/>
    <col min="12" max="12" width="14.28125" style="0" customWidth="1"/>
    <col min="13" max="13" width="23.8515625" style="0" customWidth="1"/>
    <col min="14" max="14" width="24.28125" style="0" customWidth="1"/>
    <col min="15" max="15" width="17.57421875" style="260" customWidth="1"/>
    <col min="16" max="16" width="24.421875" style="0" customWidth="1"/>
    <col min="17" max="17" width="22.140625" style="0" customWidth="1"/>
  </cols>
  <sheetData>
    <row r="1" spans="1:10" ht="12.75" customHeight="1" hidden="1">
      <c r="A1" s="131"/>
      <c r="B1" s="131"/>
      <c r="C1" s="131"/>
      <c r="D1" s="131" t="s">
        <v>49</v>
      </c>
      <c r="E1" s="275"/>
      <c r="F1" s="219"/>
      <c r="G1" s="219"/>
      <c r="H1" s="219"/>
      <c r="I1" s="219"/>
      <c r="J1" s="132"/>
    </row>
    <row r="2" spans="1:10" ht="12.75" customHeight="1" hidden="1">
      <c r="A2" s="131"/>
      <c r="B2" s="131" t="s">
        <v>21</v>
      </c>
      <c r="C2" s="131"/>
      <c r="D2" s="131"/>
      <c r="E2" s="275"/>
      <c r="F2" s="219"/>
      <c r="G2" s="219"/>
      <c r="H2" s="219"/>
      <c r="I2" s="219"/>
      <c r="J2" s="132"/>
    </row>
    <row r="3" spans="1:10" ht="12.75" customHeight="1" hidden="1">
      <c r="A3" s="131" t="s">
        <v>91</v>
      </c>
      <c r="B3" s="131"/>
      <c r="C3" s="131"/>
      <c r="D3" s="131"/>
      <c r="E3" s="275"/>
      <c r="F3" s="219"/>
      <c r="G3" s="219"/>
      <c r="H3" s="219"/>
      <c r="I3" s="219"/>
      <c r="J3" s="132"/>
    </row>
    <row r="4" spans="1:12" ht="15.75" customHeight="1" hidden="1" thickBot="1">
      <c r="A4" s="134" t="s">
        <v>56</v>
      </c>
      <c r="B4" s="133"/>
      <c r="C4" s="134"/>
      <c r="D4" s="134"/>
      <c r="E4" s="276"/>
      <c r="F4" s="220"/>
      <c r="G4" s="220"/>
      <c r="H4" s="220"/>
      <c r="I4" s="220"/>
      <c r="J4" s="134"/>
      <c r="K4" s="5"/>
      <c r="L4" s="95" t="s">
        <v>11</v>
      </c>
    </row>
    <row r="5" spans="1:12" ht="15" customHeight="1" hidden="1">
      <c r="A5" s="6"/>
      <c r="B5" s="7"/>
      <c r="C5" s="7"/>
      <c r="D5" s="7"/>
      <c r="E5" s="277"/>
      <c r="F5" s="217"/>
      <c r="G5" s="228"/>
      <c r="H5" s="228"/>
      <c r="I5" s="228"/>
      <c r="J5" s="5"/>
      <c r="K5" s="36" t="s">
        <v>54</v>
      </c>
      <c r="L5" s="242" t="s">
        <v>43</v>
      </c>
    </row>
    <row r="6" spans="1:12" ht="16.5" customHeight="1" hidden="1">
      <c r="A6" s="2"/>
      <c r="B6" s="9"/>
      <c r="C6" s="9"/>
      <c r="D6" s="199" t="s">
        <v>65</v>
      </c>
      <c r="E6" s="278" t="s">
        <v>292</v>
      </c>
      <c r="F6" s="229">
        <v>20</v>
      </c>
      <c r="G6" s="230">
        <v>18</v>
      </c>
      <c r="H6" s="231" t="s">
        <v>46</v>
      </c>
      <c r="I6" s="268"/>
      <c r="J6" s="9"/>
      <c r="K6" s="45" t="s">
        <v>77</v>
      </c>
      <c r="L6" s="91" t="s">
        <v>284</v>
      </c>
    </row>
    <row r="7" spans="1:13" ht="13.5" customHeight="1" hidden="1">
      <c r="A7" s="141" t="s">
        <v>93</v>
      </c>
      <c r="B7" s="9"/>
      <c r="C7" s="9"/>
      <c r="D7" s="140"/>
      <c r="E7" s="279"/>
      <c r="F7" s="232"/>
      <c r="G7" s="233"/>
      <c r="H7" s="233"/>
      <c r="I7" s="268"/>
      <c r="J7" s="9"/>
      <c r="K7" s="45"/>
      <c r="L7" s="243"/>
      <c r="M7" s="127"/>
    </row>
    <row r="8" spans="1:13" ht="13.5" customHeight="1" hidden="1">
      <c r="A8" s="141" t="s">
        <v>100</v>
      </c>
      <c r="B8" s="9"/>
      <c r="C8" s="9"/>
      <c r="D8" s="140"/>
      <c r="E8" s="279"/>
      <c r="F8" s="232"/>
      <c r="G8" s="233"/>
      <c r="H8" s="233"/>
      <c r="I8" s="268"/>
      <c r="J8" s="9"/>
      <c r="K8" s="45"/>
      <c r="L8" s="244"/>
      <c r="M8" s="127"/>
    </row>
    <row r="9" spans="1:12" ht="13.5" customHeight="1" hidden="1">
      <c r="A9" s="141" t="s">
        <v>97</v>
      </c>
      <c r="B9" s="9"/>
      <c r="C9" s="9"/>
      <c r="D9" s="140"/>
      <c r="E9" s="279"/>
      <c r="F9" s="232"/>
      <c r="G9" s="233"/>
      <c r="H9" s="233"/>
      <c r="I9" s="268"/>
      <c r="J9" s="9"/>
      <c r="K9" s="45" t="s">
        <v>98</v>
      </c>
      <c r="L9" s="92" t="s">
        <v>88</v>
      </c>
    </row>
    <row r="10" spans="1:12" ht="12.75" customHeight="1" hidden="1">
      <c r="A10" s="141" t="s">
        <v>79</v>
      </c>
      <c r="B10" s="200" t="s">
        <v>264</v>
      </c>
      <c r="C10" s="46"/>
      <c r="D10" s="46"/>
      <c r="E10" s="46"/>
      <c r="F10" s="221"/>
      <c r="G10" s="221"/>
      <c r="H10" s="222"/>
      <c r="I10" s="222"/>
      <c r="J10" s="21"/>
      <c r="K10" s="45" t="s">
        <v>75</v>
      </c>
      <c r="L10" s="91" t="s">
        <v>30</v>
      </c>
    </row>
    <row r="11" spans="1:12" ht="13.5" customHeight="1" hidden="1">
      <c r="A11" s="2" t="s">
        <v>42</v>
      </c>
      <c r="B11" s="201" t="s">
        <v>64</v>
      </c>
      <c r="C11" s="20"/>
      <c r="D11" s="20"/>
      <c r="E11" s="280"/>
      <c r="F11" s="222"/>
      <c r="G11" s="222"/>
      <c r="H11" s="222"/>
      <c r="I11" s="222"/>
      <c r="J11" s="21"/>
      <c r="K11" s="45" t="s">
        <v>223</v>
      </c>
      <c r="L11" s="91" t="s">
        <v>256</v>
      </c>
    </row>
    <row r="12" spans="1:12" ht="13.5" customHeight="1" hidden="1">
      <c r="A12" s="2" t="s">
        <v>108</v>
      </c>
      <c r="B12" s="2"/>
      <c r="C12" s="2"/>
      <c r="D12" s="2"/>
      <c r="E12" s="281"/>
      <c r="F12" s="223"/>
      <c r="G12" s="223"/>
      <c r="H12" s="223"/>
      <c r="I12" s="223"/>
      <c r="J12" s="3"/>
      <c r="K12" s="45"/>
      <c r="L12" s="92"/>
    </row>
    <row r="13" spans="1:12" ht="13.5" customHeight="1" hidden="1" thickBot="1">
      <c r="A13" s="2" t="s">
        <v>66</v>
      </c>
      <c r="B13" s="2"/>
      <c r="C13" s="2"/>
      <c r="D13" s="2"/>
      <c r="E13" s="281"/>
      <c r="F13" s="223"/>
      <c r="G13" s="223"/>
      <c r="H13" s="223"/>
      <c r="I13" s="223"/>
      <c r="J13" s="3"/>
      <c r="K13" s="45" t="s">
        <v>29</v>
      </c>
      <c r="L13" s="93" t="s">
        <v>87</v>
      </c>
    </row>
    <row r="14" spans="1:12" ht="15" customHeight="1" hidden="1">
      <c r="A14" s="7"/>
      <c r="B14" s="1"/>
      <c r="C14" s="1" t="s">
        <v>27</v>
      </c>
      <c r="D14" s="1"/>
      <c r="E14" s="281"/>
      <c r="F14" s="223"/>
      <c r="G14" s="223"/>
      <c r="H14" s="223"/>
      <c r="I14" s="223"/>
      <c r="J14" s="3"/>
      <c r="K14" s="3"/>
      <c r="L14" s="94"/>
    </row>
    <row r="15" spans="1:11" ht="9.75" customHeight="1" hidden="1">
      <c r="A15" s="7"/>
      <c r="B15" s="7"/>
      <c r="C15" s="47"/>
      <c r="D15" s="47"/>
      <c r="E15" s="277"/>
      <c r="F15" s="217"/>
      <c r="G15" s="217"/>
      <c r="H15" s="217"/>
      <c r="I15" s="217"/>
      <c r="J15" s="8"/>
      <c r="K15" s="8"/>
    </row>
    <row r="16" spans="1:12" ht="12.75" customHeight="1">
      <c r="A16" s="353" t="s">
        <v>10</v>
      </c>
      <c r="B16" s="354" t="s">
        <v>37</v>
      </c>
      <c r="C16" s="355" t="s">
        <v>18</v>
      </c>
      <c r="D16" s="354"/>
      <c r="E16" s="348" t="s">
        <v>48</v>
      </c>
      <c r="F16" s="351" t="s">
        <v>22</v>
      </c>
      <c r="G16" s="351"/>
      <c r="H16" s="351"/>
      <c r="I16" s="351"/>
      <c r="J16" s="351"/>
      <c r="K16" s="352"/>
      <c r="L16" s="357" t="s">
        <v>80</v>
      </c>
    </row>
    <row r="17" spans="1:16" ht="12.75" customHeight="1">
      <c r="A17" s="353"/>
      <c r="B17" s="354"/>
      <c r="C17" s="355"/>
      <c r="D17" s="354"/>
      <c r="E17" s="348"/>
      <c r="F17" s="358" t="s">
        <v>9</v>
      </c>
      <c r="G17" s="358"/>
      <c r="H17" s="358"/>
      <c r="I17" s="359" t="s">
        <v>95</v>
      </c>
      <c r="J17" s="348" t="s">
        <v>102</v>
      </c>
      <c r="K17" s="357" t="s">
        <v>31</v>
      </c>
      <c r="L17" s="357"/>
      <c r="M17" s="227"/>
      <c r="O17" s="260" t="s">
        <v>138</v>
      </c>
      <c r="P17" s="267" t="s">
        <v>221</v>
      </c>
    </row>
    <row r="18" spans="1:12" ht="9" customHeight="1">
      <c r="A18" s="353"/>
      <c r="B18" s="354"/>
      <c r="C18" s="355"/>
      <c r="D18" s="354"/>
      <c r="E18" s="348"/>
      <c r="F18" s="358"/>
      <c r="G18" s="358"/>
      <c r="H18" s="358"/>
      <c r="I18" s="359"/>
      <c r="J18" s="348"/>
      <c r="K18" s="357"/>
      <c r="L18" s="357"/>
    </row>
    <row r="19" spans="1:12" ht="3" customHeight="1">
      <c r="A19" s="353"/>
      <c r="B19" s="354"/>
      <c r="C19" s="355"/>
      <c r="D19" s="354"/>
      <c r="E19" s="348"/>
      <c r="F19" s="358"/>
      <c r="G19" s="358"/>
      <c r="H19" s="358"/>
      <c r="I19" s="359"/>
      <c r="J19" s="348"/>
      <c r="K19" s="357"/>
      <c r="L19" s="357"/>
    </row>
    <row r="20" spans="1:12" ht="3" customHeight="1">
      <c r="A20" s="353"/>
      <c r="B20" s="354"/>
      <c r="C20" s="355"/>
      <c r="D20" s="354"/>
      <c r="E20" s="348"/>
      <c r="F20" s="358"/>
      <c r="G20" s="358"/>
      <c r="H20" s="358"/>
      <c r="I20" s="359"/>
      <c r="J20" s="348"/>
      <c r="K20" s="357"/>
      <c r="L20" s="357"/>
    </row>
    <row r="21" spans="1:15" ht="13.5" thickBot="1">
      <c r="A21" s="97" t="s">
        <v>107</v>
      </c>
      <c r="B21" s="56">
        <v>2</v>
      </c>
      <c r="C21" s="120" t="s">
        <v>25</v>
      </c>
      <c r="D21" s="121"/>
      <c r="E21" s="282" t="s">
        <v>6</v>
      </c>
      <c r="F21" s="234" t="s">
        <v>83</v>
      </c>
      <c r="G21" s="235"/>
      <c r="H21" s="236"/>
      <c r="I21" s="224" t="s">
        <v>50</v>
      </c>
      <c r="J21" s="49" t="s">
        <v>26</v>
      </c>
      <c r="K21" s="48" t="s">
        <v>5</v>
      </c>
      <c r="L21" s="68" t="s">
        <v>84</v>
      </c>
      <c r="O21" s="265"/>
    </row>
    <row r="22" spans="1:17" ht="12.75" customHeight="1">
      <c r="A22" s="317" t="s">
        <v>52</v>
      </c>
      <c r="B22" s="50" t="s">
        <v>12</v>
      </c>
      <c r="C22" s="142" t="s">
        <v>3</v>
      </c>
      <c r="D22" s="142"/>
      <c r="E22" s="314">
        <f>SUM(E24:E81)</f>
        <v>57643000</v>
      </c>
      <c r="F22" s="360" t="e">
        <f>SUM(F24:F83)</f>
        <v>#REF!</v>
      </c>
      <c r="G22" s="360"/>
      <c r="H22" s="360"/>
      <c r="I22" s="269">
        <v>0</v>
      </c>
      <c r="J22" s="51">
        <v>0</v>
      </c>
      <c r="K22" s="143" t="e">
        <f>SUM(F24:F83)</f>
        <v>#REF!</v>
      </c>
      <c r="L22" s="225">
        <v>0</v>
      </c>
      <c r="M22" s="227" t="e">
        <f>E22-K22</f>
        <v>#REF!</v>
      </c>
      <c r="O22" s="261" t="e">
        <f>SUM(O26:O83)</f>
        <v>#REF!</v>
      </c>
      <c r="P22" s="227" t="e">
        <f>M24-O22</f>
        <v>#REF!</v>
      </c>
      <c r="Q22" s="227"/>
    </row>
    <row r="23" spans="1:17" ht="12.75" customHeight="1">
      <c r="A23" s="318" t="s">
        <v>68</v>
      </c>
      <c r="B23" s="214"/>
      <c r="C23" s="146"/>
      <c r="D23" s="147"/>
      <c r="E23" s="315"/>
      <c r="F23" s="371">
        <f>Доходы!F22</f>
        <v>949457876.9700001</v>
      </c>
      <c r="G23" s="372"/>
      <c r="H23" s="373"/>
      <c r="I23" s="270"/>
      <c r="J23" s="148"/>
      <c r="K23" s="149"/>
      <c r="L23" s="150"/>
      <c r="M23" s="250" t="e">
        <f>SUM(F30:H75)</f>
        <v>#REF!</v>
      </c>
      <c r="N23" s="246" t="e">
        <f>F81+F82+F83</f>
        <v>#REF!</v>
      </c>
      <c r="O23" s="261"/>
      <c r="Q23" s="132"/>
    </row>
    <row r="24" spans="1:15" s="137" customFormat="1" ht="33.75" customHeight="1">
      <c r="A24" s="327" t="s">
        <v>275</v>
      </c>
      <c r="B24" s="155" t="s">
        <v>145</v>
      </c>
      <c r="C24" s="344" t="s">
        <v>274</v>
      </c>
      <c r="D24" s="344"/>
      <c r="E24" s="316"/>
      <c r="F24" s="345">
        <f>Доходы!F24</f>
        <v>245665.92</v>
      </c>
      <c r="G24" s="346"/>
      <c r="H24" s="347"/>
      <c r="I24" s="271">
        <v>0</v>
      </c>
      <c r="J24" s="126">
        <v>0</v>
      </c>
      <c r="K24" s="156">
        <f aca="true" t="shared" si="0" ref="K24:K47">F24</f>
        <v>245665.92</v>
      </c>
      <c r="L24" s="154">
        <v>0</v>
      </c>
      <c r="M24" s="240" t="e">
        <f>M28+M23+N23-M29+M32</f>
        <v>#REF!</v>
      </c>
      <c r="N24" s="241" t="s">
        <v>138</v>
      </c>
      <c r="O24" s="262"/>
    </row>
    <row r="25" spans="1:15" s="137" customFormat="1" ht="21" customHeight="1">
      <c r="A25" s="55" t="s">
        <v>109</v>
      </c>
      <c r="B25" s="151" t="s">
        <v>145</v>
      </c>
      <c r="C25" s="344" t="s">
        <v>110</v>
      </c>
      <c r="D25" s="344"/>
      <c r="E25" s="316"/>
      <c r="F25" s="345">
        <v>0</v>
      </c>
      <c r="G25" s="346"/>
      <c r="H25" s="347"/>
      <c r="I25" s="271">
        <v>0</v>
      </c>
      <c r="J25" s="126">
        <v>0</v>
      </c>
      <c r="K25" s="156">
        <f>F25</f>
        <v>0</v>
      </c>
      <c r="L25" s="154">
        <f>E25-F25</f>
        <v>0</v>
      </c>
      <c r="M25" s="211"/>
      <c r="O25" s="262"/>
    </row>
    <row r="26" spans="1:16" s="137" customFormat="1" ht="28.5" customHeight="1">
      <c r="A26" s="55" t="s">
        <v>172</v>
      </c>
      <c r="B26" s="155" t="s">
        <v>146</v>
      </c>
      <c r="C26" s="344" t="s">
        <v>171</v>
      </c>
      <c r="D26" s="344"/>
      <c r="E26" s="316">
        <v>0</v>
      </c>
      <c r="F26" s="345">
        <v>0</v>
      </c>
      <c r="G26" s="346"/>
      <c r="H26" s="347"/>
      <c r="I26" s="272">
        <v>0</v>
      </c>
      <c r="J26" s="122">
        <v>0</v>
      </c>
      <c r="K26" s="156">
        <f>F26</f>
        <v>0</v>
      </c>
      <c r="L26" s="154">
        <v>0</v>
      </c>
      <c r="M26" s="337" t="s">
        <v>291</v>
      </c>
      <c r="N26" s="257">
        <v>588986.31</v>
      </c>
      <c r="O26" s="263"/>
      <c r="P26" s="266">
        <f>N26-F26</f>
        <v>588986.31</v>
      </c>
    </row>
    <row r="27" spans="1:16" s="137" customFormat="1" ht="31.5" customHeight="1">
      <c r="A27" s="327" t="s">
        <v>272</v>
      </c>
      <c r="B27" s="155" t="s">
        <v>146</v>
      </c>
      <c r="C27" s="344" t="s">
        <v>271</v>
      </c>
      <c r="D27" s="344"/>
      <c r="E27" s="316">
        <v>0</v>
      </c>
      <c r="F27" s="345">
        <v>0</v>
      </c>
      <c r="G27" s="346"/>
      <c r="H27" s="347"/>
      <c r="I27" s="272">
        <v>0</v>
      </c>
      <c r="J27" s="122">
        <v>0</v>
      </c>
      <c r="K27" s="156">
        <f>F27</f>
        <v>0</v>
      </c>
      <c r="L27" s="154">
        <v>0</v>
      </c>
      <c r="M27" s="258" t="s">
        <v>254</v>
      </c>
      <c r="N27" s="257">
        <v>-1418773.96</v>
      </c>
      <c r="O27" s="263"/>
      <c r="P27" s="266" t="e">
        <f>N27-F28</f>
        <v>#REF!</v>
      </c>
    </row>
    <row r="28" spans="1:15" s="137" customFormat="1" ht="21">
      <c r="A28" s="55" t="s">
        <v>111</v>
      </c>
      <c r="B28" s="151" t="s">
        <v>145</v>
      </c>
      <c r="C28" s="344" t="s">
        <v>112</v>
      </c>
      <c r="D28" s="344"/>
      <c r="E28" s="316">
        <v>0</v>
      </c>
      <c r="F28" s="345" t="e">
        <f>Доходы!#REF!</f>
        <v>#REF!</v>
      </c>
      <c r="G28" s="346"/>
      <c r="H28" s="347"/>
      <c r="I28" s="272">
        <v>0</v>
      </c>
      <c r="J28" s="122">
        <v>0</v>
      </c>
      <c r="K28" s="156" t="e">
        <f t="shared" si="0"/>
        <v>#REF!</v>
      </c>
      <c r="L28" s="154">
        <v>0</v>
      </c>
      <c r="M28" s="248">
        <v>13123938.33</v>
      </c>
      <c r="N28" s="132" t="s">
        <v>290</v>
      </c>
      <c r="O28" s="264"/>
    </row>
    <row r="29" spans="1:15" s="137" customFormat="1" ht="33.75" customHeight="1">
      <c r="A29" s="55" t="s">
        <v>128</v>
      </c>
      <c r="B29" s="155" t="s">
        <v>146</v>
      </c>
      <c r="C29" s="344" t="s">
        <v>129</v>
      </c>
      <c r="D29" s="344"/>
      <c r="E29" s="316">
        <v>57643000</v>
      </c>
      <c r="F29" s="345">
        <f>Доходы!F27</f>
        <v>12446418</v>
      </c>
      <c r="G29" s="346"/>
      <c r="H29" s="347"/>
      <c r="I29" s="272">
        <v>0</v>
      </c>
      <c r="J29" s="122">
        <v>0</v>
      </c>
      <c r="K29" s="156">
        <f>F29</f>
        <v>12446418</v>
      </c>
      <c r="L29" s="154">
        <f>E29-K29</f>
        <v>45196582</v>
      </c>
      <c r="M29" s="250">
        <f>12845562.76+3577975.89+5838565.96+833620.37+68988.34+120777746.23+6000+6834978.9+83092233.37+373854.71+200488+19444191.29+36110641+2331472.8</f>
        <v>292336319.62000006</v>
      </c>
      <c r="N29" s="247" t="s">
        <v>187</v>
      </c>
      <c r="O29" s="264"/>
    </row>
    <row r="30" spans="1:15" s="137" customFormat="1" ht="45" customHeight="1">
      <c r="A30" s="319" t="s">
        <v>135</v>
      </c>
      <c r="B30" s="151" t="s">
        <v>147</v>
      </c>
      <c r="C30" s="349" t="s">
        <v>229</v>
      </c>
      <c r="D30" s="350"/>
      <c r="E30" s="316">
        <v>0</v>
      </c>
      <c r="F30" s="345">
        <f>Доходы!F28</f>
        <v>9716000</v>
      </c>
      <c r="G30" s="346"/>
      <c r="H30" s="347"/>
      <c r="I30" s="273">
        <v>0</v>
      </c>
      <c r="J30" s="122">
        <v>0</v>
      </c>
      <c r="K30" s="156">
        <f t="shared" si="0"/>
        <v>9716000</v>
      </c>
      <c r="L30" s="154">
        <v>0</v>
      </c>
      <c r="M30" s="250"/>
      <c r="N30" s="247"/>
      <c r="O30" s="264">
        <f>F30</f>
        <v>9716000</v>
      </c>
    </row>
    <row r="31" spans="1:15" s="137" customFormat="1" ht="21">
      <c r="A31" s="319" t="s">
        <v>130</v>
      </c>
      <c r="B31" s="155" t="s">
        <v>150</v>
      </c>
      <c r="C31" s="349" t="s">
        <v>131</v>
      </c>
      <c r="D31" s="350"/>
      <c r="E31" s="316">
        <v>0</v>
      </c>
      <c r="F31" s="345">
        <v>0</v>
      </c>
      <c r="G31" s="346"/>
      <c r="H31" s="347"/>
      <c r="I31" s="273">
        <v>0</v>
      </c>
      <c r="J31" s="122">
        <v>0</v>
      </c>
      <c r="K31" s="156">
        <f t="shared" si="0"/>
        <v>0</v>
      </c>
      <c r="L31" s="154">
        <v>0</v>
      </c>
      <c r="M31" s="250"/>
      <c r="N31" s="247"/>
      <c r="O31" s="264">
        <f aca="true" t="shared" si="1" ref="O31:O77">F31</f>
        <v>0</v>
      </c>
    </row>
    <row r="32" spans="1:17" s="137" customFormat="1" ht="37.5" customHeight="1">
      <c r="A32" s="319" t="s">
        <v>181</v>
      </c>
      <c r="B32" s="151" t="s">
        <v>151</v>
      </c>
      <c r="C32" s="349" t="s">
        <v>179</v>
      </c>
      <c r="D32" s="350"/>
      <c r="E32" s="316">
        <v>0</v>
      </c>
      <c r="F32" s="345">
        <v>0</v>
      </c>
      <c r="G32" s="346"/>
      <c r="H32" s="347"/>
      <c r="I32" s="273">
        <v>0</v>
      </c>
      <c r="J32" s="122">
        <v>0</v>
      </c>
      <c r="K32" s="156">
        <f>F32</f>
        <v>0</v>
      </c>
      <c r="L32" s="154">
        <v>0</v>
      </c>
      <c r="M32" s="212">
        <f>8776.12+9080+800+685.7+171.4+55000+2500+2986.29+685.7+171.4+2000+7532+2000+2169.39+1014190.06+17690.68+19291.17+53768.01+10489+500+6866+3300+500+5570+0.66+685.7+171.4+685.7+171.4+685.7+171.4+12645.04+2500+1400+2000+5481+500+2000+685.7+171.4+1400+685.7+171.4+685.7+171.4+2000+5152+5434.78+685.7+171.4+500+2500+1400+5534.95+500+7164+685.7+171.4+3898+300+2500+2146.12+2000+5896+1371.4+342.8+500+685.7+171.4+2000+2000+8116+500+685.7+171.4+2600+1400+2500+2000+7343+685.7+171.4+685.7+171.4+911.53+685.7+171.4+2000+2500+3894+500+0.99+18130+2000+2500+11882.09+685.7+171.4+6494.62+7642</f>
        <v>1402703.2999999982</v>
      </c>
      <c r="N32" s="259" t="s">
        <v>215</v>
      </c>
      <c r="O32" s="264">
        <f t="shared" si="1"/>
        <v>0</v>
      </c>
      <c r="P32" s="266"/>
      <c r="Q32" s="274"/>
    </row>
    <row r="33" spans="1:15" s="137" customFormat="1" ht="21" customHeight="1">
      <c r="A33" s="328" t="s">
        <v>173</v>
      </c>
      <c r="B33" s="155" t="s">
        <v>150</v>
      </c>
      <c r="C33" s="349" t="s">
        <v>262</v>
      </c>
      <c r="D33" s="356"/>
      <c r="E33" s="316">
        <v>0</v>
      </c>
      <c r="F33" s="345">
        <f>Доходы!F29</f>
        <v>142697</v>
      </c>
      <c r="G33" s="376"/>
      <c r="H33" s="377"/>
      <c r="I33" s="273">
        <v>0</v>
      </c>
      <c r="J33" s="122">
        <v>0</v>
      </c>
      <c r="K33" s="156">
        <f>F33</f>
        <v>142697</v>
      </c>
      <c r="L33" s="154">
        <v>0</v>
      </c>
      <c r="M33" s="227"/>
      <c r="O33" s="264">
        <f t="shared" si="1"/>
        <v>142697</v>
      </c>
    </row>
    <row r="34" spans="1:15" s="137" customFormat="1" ht="63" customHeight="1">
      <c r="A34" s="328" t="s">
        <v>141</v>
      </c>
      <c r="B34" s="151" t="s">
        <v>153</v>
      </c>
      <c r="C34" s="349" t="s">
        <v>139</v>
      </c>
      <c r="D34" s="350"/>
      <c r="E34" s="316">
        <v>0</v>
      </c>
      <c r="F34" s="345"/>
      <c r="G34" s="346"/>
      <c r="H34" s="347"/>
      <c r="I34" s="273">
        <v>0</v>
      </c>
      <c r="J34" s="122">
        <v>0</v>
      </c>
      <c r="K34" s="156">
        <f t="shared" si="0"/>
        <v>0</v>
      </c>
      <c r="L34" s="154">
        <v>0</v>
      </c>
      <c r="M34" s="212"/>
      <c r="O34" s="264">
        <f t="shared" si="1"/>
        <v>0</v>
      </c>
    </row>
    <row r="35" spans="1:15" s="137" customFormat="1" ht="38.25" customHeight="1">
      <c r="A35" s="328" t="s">
        <v>142</v>
      </c>
      <c r="B35" s="155" t="s">
        <v>149</v>
      </c>
      <c r="C35" s="349" t="s">
        <v>140</v>
      </c>
      <c r="D35" s="350"/>
      <c r="E35" s="316">
        <v>0</v>
      </c>
      <c r="F35" s="345">
        <v>0</v>
      </c>
      <c r="G35" s="346"/>
      <c r="H35" s="347"/>
      <c r="I35" s="273">
        <v>0</v>
      </c>
      <c r="J35" s="122">
        <v>0</v>
      </c>
      <c r="K35" s="156">
        <f t="shared" si="0"/>
        <v>0</v>
      </c>
      <c r="L35" s="154">
        <v>0</v>
      </c>
      <c r="M35" s="212"/>
      <c r="O35" s="264">
        <f t="shared" si="1"/>
        <v>0</v>
      </c>
    </row>
    <row r="36" spans="1:15" s="137" customFormat="1" ht="24" customHeight="1">
      <c r="A36" s="328" t="s">
        <v>174</v>
      </c>
      <c r="B36" s="151" t="s">
        <v>151</v>
      </c>
      <c r="C36" s="349" t="s">
        <v>263</v>
      </c>
      <c r="D36" s="350"/>
      <c r="E36" s="316">
        <v>0</v>
      </c>
      <c r="F36" s="345" t="e">
        <f>Доходы!#REF!</f>
        <v>#REF!</v>
      </c>
      <c r="G36" s="346"/>
      <c r="H36" s="347"/>
      <c r="I36" s="273">
        <v>0</v>
      </c>
      <c r="J36" s="122">
        <v>0</v>
      </c>
      <c r="K36" s="156" t="e">
        <f>F36</f>
        <v>#REF!</v>
      </c>
      <c r="L36" s="154">
        <v>0</v>
      </c>
      <c r="M36" s="212"/>
      <c r="N36"/>
      <c r="O36" s="264" t="e">
        <f t="shared" si="1"/>
        <v>#REF!</v>
      </c>
    </row>
    <row r="37" spans="1:15" s="137" customFormat="1" ht="33.75" customHeight="1">
      <c r="A37" s="319" t="s">
        <v>175</v>
      </c>
      <c r="B37" s="151" t="s">
        <v>152</v>
      </c>
      <c r="C37" s="349" t="s">
        <v>261</v>
      </c>
      <c r="D37" s="350"/>
      <c r="E37" s="316">
        <v>0</v>
      </c>
      <c r="F37" s="345">
        <v>0</v>
      </c>
      <c r="G37" s="346"/>
      <c r="H37" s="347"/>
      <c r="I37" s="273">
        <v>0</v>
      </c>
      <c r="J37" s="122">
        <v>0</v>
      </c>
      <c r="K37" s="156">
        <f>F37</f>
        <v>0</v>
      </c>
      <c r="L37" s="154">
        <v>0</v>
      </c>
      <c r="O37" s="264">
        <f t="shared" si="1"/>
        <v>0</v>
      </c>
    </row>
    <row r="38" spans="1:15" s="137" customFormat="1" ht="36.75" customHeight="1">
      <c r="A38" s="319" t="s">
        <v>144</v>
      </c>
      <c r="B38" s="155" t="s">
        <v>155</v>
      </c>
      <c r="C38" s="349" t="s">
        <v>143</v>
      </c>
      <c r="D38" s="350"/>
      <c r="E38" s="316">
        <v>0</v>
      </c>
      <c r="F38" s="345">
        <v>0</v>
      </c>
      <c r="G38" s="346"/>
      <c r="H38" s="347"/>
      <c r="I38" s="273">
        <v>0</v>
      </c>
      <c r="J38" s="122">
        <v>0</v>
      </c>
      <c r="K38" s="156">
        <f t="shared" si="0"/>
        <v>0</v>
      </c>
      <c r="L38" s="154">
        <f>E38-K38</f>
        <v>0</v>
      </c>
      <c r="O38" s="264">
        <f t="shared" si="1"/>
        <v>0</v>
      </c>
    </row>
    <row r="39" spans="1:15" s="137" customFormat="1" ht="36.75" customHeight="1">
      <c r="A39" s="319" t="s">
        <v>268</v>
      </c>
      <c r="B39" s="151" t="s">
        <v>153</v>
      </c>
      <c r="C39" s="349" t="s">
        <v>260</v>
      </c>
      <c r="D39" s="350"/>
      <c r="E39" s="316">
        <v>0</v>
      </c>
      <c r="F39" s="345" t="e">
        <f>Доходы!#REF!</f>
        <v>#REF!</v>
      </c>
      <c r="G39" s="346"/>
      <c r="H39" s="347"/>
      <c r="I39" s="273">
        <v>0</v>
      </c>
      <c r="J39" s="122">
        <v>0</v>
      </c>
      <c r="K39" s="156" t="e">
        <f t="shared" si="0"/>
        <v>#REF!</v>
      </c>
      <c r="L39" s="154">
        <v>0</v>
      </c>
      <c r="O39" s="264" t="e">
        <f>F39-12845562.76-10169098.09-6834978.9</f>
        <v>#REF!</v>
      </c>
    </row>
    <row r="40" spans="1:15" s="137" customFormat="1" ht="36.75" customHeight="1">
      <c r="A40" s="319" t="s">
        <v>225</v>
      </c>
      <c r="B40" s="151" t="s">
        <v>151</v>
      </c>
      <c r="C40" s="349" t="s">
        <v>282</v>
      </c>
      <c r="D40" s="350"/>
      <c r="E40" s="316">
        <v>0</v>
      </c>
      <c r="F40" s="345" t="e">
        <f>Доходы!#REF!</f>
        <v>#REF!</v>
      </c>
      <c r="G40" s="346"/>
      <c r="H40" s="347"/>
      <c r="I40" s="273"/>
      <c r="J40" s="122"/>
      <c r="K40" s="156" t="e">
        <f t="shared" si="0"/>
        <v>#REF!</v>
      </c>
      <c r="L40" s="154"/>
      <c r="O40" s="264" t="e">
        <f>F40</f>
        <v>#REF!</v>
      </c>
    </row>
    <row r="41" spans="1:15" s="137" customFormat="1" ht="36.75" customHeight="1">
      <c r="A41" s="328" t="s">
        <v>302</v>
      </c>
      <c r="B41" s="330" t="s">
        <v>151</v>
      </c>
      <c r="C41" s="361" t="s">
        <v>301</v>
      </c>
      <c r="D41" s="362"/>
      <c r="E41" s="331">
        <v>0</v>
      </c>
      <c r="F41" s="345">
        <f>Доходы!F30</f>
        <v>78021460.11</v>
      </c>
      <c r="G41" s="346"/>
      <c r="H41" s="347"/>
      <c r="I41" s="332">
        <v>0</v>
      </c>
      <c r="J41" s="332">
        <v>0</v>
      </c>
      <c r="K41" s="333">
        <f>F41</f>
        <v>78021460.11</v>
      </c>
      <c r="L41" s="334">
        <v>0</v>
      </c>
      <c r="O41" s="264">
        <f>F41-2296378.76-6032887.75-13292500.13-34921138.7</f>
        <v>21478554.76999999</v>
      </c>
    </row>
    <row r="42" spans="1:15" s="137" customFormat="1" ht="36.75" customHeight="1">
      <c r="A42" s="320" t="s">
        <v>193</v>
      </c>
      <c r="B42" s="155" t="s">
        <v>155</v>
      </c>
      <c r="C42" s="349" t="s">
        <v>192</v>
      </c>
      <c r="D42" s="375"/>
      <c r="E42" s="316">
        <v>0</v>
      </c>
      <c r="F42" s="345">
        <v>0</v>
      </c>
      <c r="G42" s="346"/>
      <c r="H42" s="347"/>
      <c r="I42" s="273">
        <v>0</v>
      </c>
      <c r="J42" s="122">
        <v>0</v>
      </c>
      <c r="K42" s="156">
        <f t="shared" si="0"/>
        <v>0</v>
      </c>
      <c r="L42" s="154">
        <v>0</v>
      </c>
      <c r="O42" s="264">
        <f t="shared" si="1"/>
        <v>0</v>
      </c>
    </row>
    <row r="43" spans="1:17" s="137" customFormat="1" ht="18" customHeight="1">
      <c r="A43" s="319" t="s">
        <v>182</v>
      </c>
      <c r="B43" s="155" t="s">
        <v>154</v>
      </c>
      <c r="C43" s="349" t="s">
        <v>180</v>
      </c>
      <c r="D43" s="350"/>
      <c r="E43" s="316">
        <v>0</v>
      </c>
      <c r="F43" s="345">
        <v>0</v>
      </c>
      <c r="G43" s="346"/>
      <c r="H43" s="347"/>
      <c r="I43" s="273">
        <v>0</v>
      </c>
      <c r="J43" s="122">
        <v>0</v>
      </c>
      <c r="K43" s="156">
        <f t="shared" si="0"/>
        <v>0</v>
      </c>
      <c r="L43" s="154">
        <v>0</v>
      </c>
      <c r="M43" s="251"/>
      <c r="O43" s="264">
        <f t="shared" si="1"/>
        <v>0</v>
      </c>
      <c r="P43" s="338"/>
      <c r="Q43"/>
    </row>
    <row r="44" spans="1:15" s="137" customFormat="1" ht="33.75" customHeight="1">
      <c r="A44" s="319" t="s">
        <v>201</v>
      </c>
      <c r="B44" s="155" t="s">
        <v>155</v>
      </c>
      <c r="C44" s="349" t="s">
        <v>195</v>
      </c>
      <c r="D44" s="350"/>
      <c r="E44" s="316">
        <v>0</v>
      </c>
      <c r="F44" s="345">
        <v>0</v>
      </c>
      <c r="G44" s="346"/>
      <c r="H44" s="347"/>
      <c r="I44" s="273">
        <v>0</v>
      </c>
      <c r="J44" s="122">
        <v>0</v>
      </c>
      <c r="K44" s="156">
        <f t="shared" si="0"/>
        <v>0</v>
      </c>
      <c r="L44" s="154">
        <v>0</v>
      </c>
      <c r="O44" s="264">
        <f t="shared" si="1"/>
        <v>0</v>
      </c>
    </row>
    <row r="45" spans="1:15" s="137" customFormat="1" ht="51.75" customHeight="1">
      <c r="A45" s="319" t="s">
        <v>202</v>
      </c>
      <c r="B45" s="155" t="s">
        <v>161</v>
      </c>
      <c r="C45" s="349" t="s">
        <v>196</v>
      </c>
      <c r="D45" s="350"/>
      <c r="E45" s="316">
        <v>0</v>
      </c>
      <c r="F45" s="345">
        <v>0</v>
      </c>
      <c r="G45" s="346"/>
      <c r="H45" s="347"/>
      <c r="I45" s="273">
        <v>0</v>
      </c>
      <c r="J45" s="122">
        <v>0</v>
      </c>
      <c r="K45" s="156">
        <f t="shared" si="0"/>
        <v>0</v>
      </c>
      <c r="L45" s="154">
        <v>0</v>
      </c>
      <c r="O45" s="264">
        <f t="shared" si="1"/>
        <v>0</v>
      </c>
    </row>
    <row r="46" spans="1:15" s="137" customFormat="1" ht="45" customHeight="1">
      <c r="A46" s="319" t="s">
        <v>214</v>
      </c>
      <c r="B46" s="155" t="s">
        <v>153</v>
      </c>
      <c r="C46" s="349" t="s">
        <v>213</v>
      </c>
      <c r="D46" s="350"/>
      <c r="E46" s="316">
        <v>0</v>
      </c>
      <c r="F46" s="345">
        <v>0</v>
      </c>
      <c r="G46" s="346"/>
      <c r="H46" s="347"/>
      <c r="I46" s="273">
        <v>0</v>
      </c>
      <c r="J46" s="122">
        <v>0</v>
      </c>
      <c r="K46" s="156">
        <f t="shared" si="0"/>
        <v>0</v>
      </c>
      <c r="L46" s="154">
        <v>0</v>
      </c>
      <c r="O46" s="264">
        <f t="shared" si="1"/>
        <v>0</v>
      </c>
    </row>
    <row r="47" spans="1:15" s="137" customFormat="1" ht="46.5" customHeight="1">
      <c r="A47" s="319" t="s">
        <v>225</v>
      </c>
      <c r="B47" s="155" t="s">
        <v>96</v>
      </c>
      <c r="C47" s="349" t="s">
        <v>282</v>
      </c>
      <c r="D47" s="350"/>
      <c r="E47" s="316">
        <v>0</v>
      </c>
      <c r="F47" s="345">
        <v>0</v>
      </c>
      <c r="G47" s="346"/>
      <c r="H47" s="347"/>
      <c r="I47" s="273">
        <v>0</v>
      </c>
      <c r="J47" s="122">
        <v>0</v>
      </c>
      <c r="K47" s="156">
        <f t="shared" si="0"/>
        <v>0</v>
      </c>
      <c r="L47" s="154">
        <v>0</v>
      </c>
      <c r="O47" s="264">
        <f t="shared" si="1"/>
        <v>0</v>
      </c>
    </row>
    <row r="48" spans="1:15" s="137" customFormat="1" ht="36" customHeight="1">
      <c r="A48" s="328" t="s">
        <v>277</v>
      </c>
      <c r="B48" s="330" t="s">
        <v>154</v>
      </c>
      <c r="C48" s="361" t="s">
        <v>276</v>
      </c>
      <c r="D48" s="362"/>
      <c r="E48" s="331">
        <v>0</v>
      </c>
      <c r="F48" s="345">
        <v>0</v>
      </c>
      <c r="G48" s="346"/>
      <c r="H48" s="347"/>
      <c r="I48" s="332">
        <v>0</v>
      </c>
      <c r="J48" s="332">
        <v>0</v>
      </c>
      <c r="K48" s="333">
        <f>F48</f>
        <v>0</v>
      </c>
      <c r="L48" s="334">
        <v>0</v>
      </c>
      <c r="O48" s="264">
        <f t="shared" si="1"/>
        <v>0</v>
      </c>
    </row>
    <row r="49" spans="1:15" s="137" customFormat="1" ht="21" customHeight="1">
      <c r="A49" s="328" t="s">
        <v>273</v>
      </c>
      <c r="B49" s="330" t="s">
        <v>155</v>
      </c>
      <c r="C49" s="361" t="s">
        <v>265</v>
      </c>
      <c r="D49" s="362"/>
      <c r="E49" s="331">
        <v>0</v>
      </c>
      <c r="F49" s="345">
        <v>0</v>
      </c>
      <c r="G49" s="346"/>
      <c r="H49" s="347"/>
      <c r="I49" s="332">
        <v>0</v>
      </c>
      <c r="J49" s="332">
        <v>0</v>
      </c>
      <c r="K49" s="333">
        <f>F49</f>
        <v>0</v>
      </c>
      <c r="L49" s="334">
        <v>0</v>
      </c>
      <c r="M49" s="212"/>
      <c r="O49" s="264">
        <f>F49+8776.12+9080+800+2500-9080-800-8776.12-2500+2000+7532-2000-7532</f>
        <v>0</v>
      </c>
    </row>
    <row r="50" spans="1:17" s="137" customFormat="1" ht="67.5" customHeight="1">
      <c r="A50" s="328" t="s">
        <v>279</v>
      </c>
      <c r="B50" s="330" t="s">
        <v>258</v>
      </c>
      <c r="C50" s="361" t="s">
        <v>278</v>
      </c>
      <c r="D50" s="362"/>
      <c r="E50" s="331">
        <v>0</v>
      </c>
      <c r="F50" s="345" t="e">
        <f>Доходы!#REF!</f>
        <v>#REF!</v>
      </c>
      <c r="G50" s="346"/>
      <c r="H50" s="347"/>
      <c r="I50" s="332">
        <v>0</v>
      </c>
      <c r="J50" s="332">
        <v>0</v>
      </c>
      <c r="K50" s="333" t="e">
        <f>F50</f>
        <v>#REF!</v>
      </c>
      <c r="L50" s="334">
        <v>0</v>
      </c>
      <c r="O50" s="264" t="e">
        <f t="shared" si="1"/>
        <v>#REF!</v>
      </c>
      <c r="P50" s="338"/>
      <c r="Q50" s="339"/>
    </row>
    <row r="51" spans="1:15" s="137" customFormat="1" ht="48.75" customHeight="1">
      <c r="A51" s="328" t="s">
        <v>281</v>
      </c>
      <c r="B51" s="330" t="s">
        <v>198</v>
      </c>
      <c r="C51" s="361" t="s">
        <v>280</v>
      </c>
      <c r="D51" s="362"/>
      <c r="E51" s="331">
        <v>0</v>
      </c>
      <c r="F51" s="345" t="e">
        <f>Доходы!#REF!</f>
        <v>#REF!</v>
      </c>
      <c r="G51" s="346"/>
      <c r="H51" s="347"/>
      <c r="I51" s="332">
        <v>0</v>
      </c>
      <c r="J51" s="332">
        <v>0</v>
      </c>
      <c r="K51" s="333" t="e">
        <f>F51</f>
        <v>#REF!</v>
      </c>
      <c r="L51" s="334">
        <v>0</v>
      </c>
      <c r="O51" s="264" t="e">
        <f>F51-19444191.29-36110641</f>
        <v>#REF!</v>
      </c>
    </row>
    <row r="52" spans="1:15" s="137" customFormat="1" ht="56.25" customHeight="1">
      <c r="A52" s="319" t="s">
        <v>114</v>
      </c>
      <c r="B52" s="151" t="s">
        <v>161</v>
      </c>
      <c r="C52" s="349" t="s">
        <v>255</v>
      </c>
      <c r="D52" s="350"/>
      <c r="E52" s="316">
        <v>0</v>
      </c>
      <c r="F52" s="345">
        <f>Доходы!F31</f>
        <v>379893500</v>
      </c>
      <c r="G52" s="346"/>
      <c r="H52" s="347"/>
      <c r="I52" s="273">
        <v>0</v>
      </c>
      <c r="J52" s="122">
        <v>0</v>
      </c>
      <c r="K52" s="156">
        <f aca="true" t="shared" si="2" ref="K52:K81">F52</f>
        <v>379893500</v>
      </c>
      <c r="L52" s="154">
        <v>0</v>
      </c>
      <c r="O52" s="264">
        <f>F52+685.7+171.4+55000-55000+8216.98+2986.29+685.7+171.4-685.7-171.4-2986.29-171.4-685.7-942920-4254315.58-2068642-1083603-2331472.8</f>
        <v>369220763.6</v>
      </c>
    </row>
    <row r="53" spans="1:15" s="137" customFormat="1" ht="56.25" customHeight="1">
      <c r="A53" s="320" t="s">
        <v>137</v>
      </c>
      <c r="B53" s="151" t="s">
        <v>154</v>
      </c>
      <c r="C53" s="349" t="s">
        <v>136</v>
      </c>
      <c r="D53" s="350"/>
      <c r="E53" s="316">
        <v>0</v>
      </c>
      <c r="F53" s="345"/>
      <c r="G53" s="346"/>
      <c r="H53" s="347"/>
      <c r="I53" s="273">
        <v>0</v>
      </c>
      <c r="J53" s="122">
        <v>0</v>
      </c>
      <c r="K53" s="156">
        <f t="shared" si="2"/>
        <v>0</v>
      </c>
      <c r="L53" s="154">
        <f>E53-K53</f>
        <v>0</v>
      </c>
      <c r="O53" s="264">
        <f t="shared" si="1"/>
        <v>0</v>
      </c>
    </row>
    <row r="54" spans="1:15" s="137" customFormat="1" ht="91.5" customHeight="1">
      <c r="A54" s="320" t="s">
        <v>203</v>
      </c>
      <c r="B54" s="151" t="s">
        <v>168</v>
      </c>
      <c r="C54" s="349" t="s">
        <v>197</v>
      </c>
      <c r="D54" s="350"/>
      <c r="E54" s="316">
        <v>0</v>
      </c>
      <c r="F54" s="345">
        <v>0</v>
      </c>
      <c r="G54" s="346"/>
      <c r="H54" s="347"/>
      <c r="I54" s="273">
        <v>0</v>
      </c>
      <c r="J54" s="122">
        <v>0</v>
      </c>
      <c r="K54" s="156">
        <f t="shared" si="2"/>
        <v>0</v>
      </c>
      <c r="L54" s="154">
        <f>E54-K54</f>
        <v>0</v>
      </c>
      <c r="M54" s="251"/>
      <c r="O54" s="264">
        <f t="shared" si="1"/>
        <v>0</v>
      </c>
    </row>
    <row r="55" spans="1:15" s="137" customFormat="1" ht="67.5" customHeight="1">
      <c r="A55" s="319" t="s">
        <v>164</v>
      </c>
      <c r="B55" s="151" t="s">
        <v>169</v>
      </c>
      <c r="C55" s="349" t="s">
        <v>162</v>
      </c>
      <c r="D55" s="350"/>
      <c r="E55" s="316">
        <v>0</v>
      </c>
      <c r="F55" s="345">
        <v>0</v>
      </c>
      <c r="G55" s="346"/>
      <c r="H55" s="347"/>
      <c r="I55" s="273"/>
      <c r="J55" s="122"/>
      <c r="K55" s="156">
        <f t="shared" si="2"/>
        <v>0</v>
      </c>
      <c r="L55" s="154">
        <f>E55-K55</f>
        <v>0</v>
      </c>
      <c r="O55" s="264">
        <f t="shared" si="1"/>
        <v>0</v>
      </c>
    </row>
    <row r="56" spans="1:15" s="137" customFormat="1" ht="28.5" customHeight="1">
      <c r="A56" s="319" t="s">
        <v>132</v>
      </c>
      <c r="B56" s="151" t="s">
        <v>161</v>
      </c>
      <c r="C56" s="349" t="s">
        <v>133</v>
      </c>
      <c r="D56" s="350"/>
      <c r="E56" s="316">
        <v>0</v>
      </c>
      <c r="F56" s="345">
        <v>0</v>
      </c>
      <c r="G56" s="346"/>
      <c r="H56" s="347"/>
      <c r="I56" s="273"/>
      <c r="J56" s="122"/>
      <c r="K56" s="156">
        <f t="shared" si="2"/>
        <v>0</v>
      </c>
      <c r="L56" s="154">
        <f>E56-K56</f>
        <v>0</v>
      </c>
      <c r="O56" s="264">
        <f t="shared" si="1"/>
        <v>0</v>
      </c>
    </row>
    <row r="57" spans="1:15" s="137" customFormat="1" ht="47.25" customHeight="1">
      <c r="A57" s="319" t="s">
        <v>189</v>
      </c>
      <c r="B57" s="151" t="s">
        <v>148</v>
      </c>
      <c r="C57" s="349" t="s">
        <v>230</v>
      </c>
      <c r="D57" s="350"/>
      <c r="E57" s="316">
        <v>0</v>
      </c>
      <c r="F57" s="345">
        <f>Доходы!F32</f>
        <v>8600000</v>
      </c>
      <c r="G57" s="346"/>
      <c r="H57" s="347"/>
      <c r="I57" s="273"/>
      <c r="J57" s="122"/>
      <c r="K57" s="156">
        <f t="shared" si="2"/>
        <v>8600000</v>
      </c>
      <c r="L57" s="154">
        <v>0</v>
      </c>
      <c r="O57" s="264">
        <f t="shared" si="1"/>
        <v>8600000</v>
      </c>
    </row>
    <row r="58" spans="1:15" s="137" customFormat="1" ht="70.5" customHeight="1">
      <c r="A58" s="319" t="s">
        <v>115</v>
      </c>
      <c r="B58" s="155" t="s">
        <v>149</v>
      </c>
      <c r="C58" s="349" t="s">
        <v>231</v>
      </c>
      <c r="D58" s="350"/>
      <c r="E58" s="316">
        <v>0</v>
      </c>
      <c r="F58" s="345">
        <f>Доходы!F33</f>
        <v>28466374.04</v>
      </c>
      <c r="G58" s="346"/>
      <c r="H58" s="347"/>
      <c r="I58" s="273">
        <v>0</v>
      </c>
      <c r="J58" s="122">
        <v>0</v>
      </c>
      <c r="K58" s="156">
        <f t="shared" si="2"/>
        <v>28466374.04</v>
      </c>
      <c r="L58" s="154">
        <v>0</v>
      </c>
      <c r="M58" s="212"/>
      <c r="O58" s="264">
        <f>F58-5838565.96-833620.37-68988.34-8553272.9-1228997.85-131647.62-262290.81-400057.08-6000-1159947.93-142866.27-8358109.2-373854.71</f>
        <v>1108154.9999999981</v>
      </c>
    </row>
    <row r="59" spans="1:15" s="137" customFormat="1" ht="27.75" customHeight="1">
      <c r="A59" s="319" t="s">
        <v>125</v>
      </c>
      <c r="B59" s="151" t="s">
        <v>155</v>
      </c>
      <c r="C59" s="349" t="s">
        <v>126</v>
      </c>
      <c r="D59" s="350"/>
      <c r="E59" s="316">
        <v>0</v>
      </c>
      <c r="F59" s="345">
        <v>0</v>
      </c>
      <c r="G59" s="346"/>
      <c r="H59" s="347"/>
      <c r="I59" s="273">
        <v>0</v>
      </c>
      <c r="J59" s="122">
        <v>0</v>
      </c>
      <c r="K59" s="156">
        <f t="shared" si="2"/>
        <v>0</v>
      </c>
      <c r="L59" s="154">
        <v>0</v>
      </c>
      <c r="M59" s="212"/>
      <c r="O59" s="264">
        <f t="shared" si="1"/>
        <v>0</v>
      </c>
    </row>
    <row r="60" spans="1:15" s="137" customFormat="1" ht="27.75" customHeight="1">
      <c r="A60" s="319" t="s">
        <v>237</v>
      </c>
      <c r="B60" s="151" t="s">
        <v>150</v>
      </c>
      <c r="C60" s="349" t="s">
        <v>232</v>
      </c>
      <c r="D60" s="350"/>
      <c r="E60" s="316">
        <v>0</v>
      </c>
      <c r="F60" s="345">
        <f>Доходы!F34</f>
        <v>1885856.41</v>
      </c>
      <c r="G60" s="346"/>
      <c r="H60" s="347"/>
      <c r="I60" s="273">
        <v>0</v>
      </c>
      <c r="J60" s="122">
        <v>0</v>
      </c>
      <c r="K60" s="156">
        <f t="shared" si="2"/>
        <v>1885856.41</v>
      </c>
      <c r="L60" s="154">
        <v>0</v>
      </c>
      <c r="M60" s="212"/>
      <c r="O60" s="264">
        <f>F60-3577975.89-7355115.79-5575590.14</f>
        <v>-14622825.41</v>
      </c>
    </row>
    <row r="61" spans="1:15" s="137" customFormat="1" ht="27.75" customHeight="1">
      <c r="A61" s="319" t="s">
        <v>269</v>
      </c>
      <c r="B61" s="151" t="s">
        <v>258</v>
      </c>
      <c r="C61" s="349" t="s">
        <v>267</v>
      </c>
      <c r="D61" s="350"/>
      <c r="E61" s="316">
        <v>0</v>
      </c>
      <c r="F61" s="345" t="e">
        <f>Доходы!#REF!</f>
        <v>#REF!</v>
      </c>
      <c r="G61" s="346"/>
      <c r="H61" s="347"/>
      <c r="I61" s="273">
        <v>0</v>
      </c>
      <c r="J61" s="122">
        <v>0</v>
      </c>
      <c r="K61" s="156" t="e">
        <f>F61</f>
        <v>#REF!</v>
      </c>
      <c r="L61" s="154">
        <v>0</v>
      </c>
      <c r="M61" s="212"/>
      <c r="O61" s="264" t="e">
        <f>F61-44586999.6-24008384.4</f>
        <v>#REF!</v>
      </c>
    </row>
    <row r="62" spans="1:15" s="137" customFormat="1" ht="25.5" customHeight="1">
      <c r="A62" s="329" t="s">
        <v>259</v>
      </c>
      <c r="B62" s="151" t="s">
        <v>222</v>
      </c>
      <c r="C62" s="349" t="s">
        <v>257</v>
      </c>
      <c r="D62" s="350"/>
      <c r="E62" s="316">
        <v>0</v>
      </c>
      <c r="F62" s="345"/>
      <c r="G62" s="346"/>
      <c r="H62" s="347"/>
      <c r="I62" s="273">
        <v>0</v>
      </c>
      <c r="J62" s="122">
        <v>0</v>
      </c>
      <c r="K62" s="156">
        <f t="shared" si="2"/>
        <v>0</v>
      </c>
      <c r="L62" s="154">
        <v>0</v>
      </c>
      <c r="M62" s="246"/>
      <c r="N62"/>
      <c r="O62" s="264">
        <f t="shared" si="1"/>
        <v>0</v>
      </c>
    </row>
    <row r="63" spans="1:15" s="137" customFormat="1" ht="25.5" customHeight="1">
      <c r="A63" s="319" t="s">
        <v>116</v>
      </c>
      <c r="B63" s="151" t="s">
        <v>188</v>
      </c>
      <c r="C63" s="349" t="s">
        <v>117</v>
      </c>
      <c r="D63" s="350"/>
      <c r="E63" s="316">
        <v>0</v>
      </c>
      <c r="F63" s="345">
        <v>0</v>
      </c>
      <c r="G63" s="346"/>
      <c r="H63" s="347"/>
      <c r="I63" s="273">
        <v>0</v>
      </c>
      <c r="J63" s="122">
        <v>0</v>
      </c>
      <c r="K63" s="156">
        <f t="shared" si="2"/>
        <v>0</v>
      </c>
      <c r="L63" s="154">
        <v>0</v>
      </c>
      <c r="M63" s="246"/>
      <c r="N63"/>
      <c r="O63" s="264">
        <f t="shared" si="1"/>
        <v>0</v>
      </c>
    </row>
    <row r="64" spans="1:15" s="137" customFormat="1" ht="48" customHeight="1">
      <c r="A64" s="341" t="s">
        <v>300</v>
      </c>
      <c r="B64" s="151" t="s">
        <v>155</v>
      </c>
      <c r="C64" s="349" t="s">
        <v>299</v>
      </c>
      <c r="D64" s="375"/>
      <c r="E64" s="342" t="s">
        <v>113</v>
      </c>
      <c r="F64" s="345" t="e">
        <f>Доходы!#REF!</f>
        <v>#REF!</v>
      </c>
      <c r="G64" s="346"/>
      <c r="H64" s="347"/>
      <c r="I64" s="273">
        <v>0</v>
      </c>
      <c r="J64" s="122">
        <v>0</v>
      </c>
      <c r="K64" s="156" t="e">
        <f t="shared" si="2"/>
        <v>#REF!</v>
      </c>
      <c r="L64" s="154">
        <v>0</v>
      </c>
      <c r="M64" s="246"/>
      <c r="N64"/>
      <c r="O64" s="264" t="e">
        <f>F64-200488</f>
        <v>#REF!</v>
      </c>
    </row>
    <row r="65" spans="1:15" s="137" customFormat="1" ht="81" customHeight="1">
      <c r="A65" s="329" t="s">
        <v>259</v>
      </c>
      <c r="B65" s="151" t="s">
        <v>96</v>
      </c>
      <c r="C65" s="349" t="s">
        <v>257</v>
      </c>
      <c r="D65" s="350"/>
      <c r="E65" s="316">
        <v>0</v>
      </c>
      <c r="F65" s="345" t="e">
        <f>Доходы!#REF!</f>
        <v>#REF!</v>
      </c>
      <c r="G65" s="346"/>
      <c r="H65" s="347"/>
      <c r="I65" s="273">
        <v>0</v>
      </c>
      <c r="J65" s="122">
        <v>0</v>
      </c>
      <c r="K65" s="156" t="e">
        <f t="shared" si="2"/>
        <v>#REF!</v>
      </c>
      <c r="L65" s="154">
        <v>0</v>
      </c>
      <c r="O65" s="264" t="e">
        <f>F65-1320264</f>
        <v>#REF!</v>
      </c>
    </row>
    <row r="66" spans="1:15" s="137" customFormat="1" ht="32.25" customHeight="1">
      <c r="A66" s="319" t="s">
        <v>134</v>
      </c>
      <c r="B66" s="151" t="s">
        <v>226</v>
      </c>
      <c r="C66" s="349" t="s">
        <v>266</v>
      </c>
      <c r="D66" s="350"/>
      <c r="E66" s="316">
        <v>0</v>
      </c>
      <c r="F66" s="345" t="e">
        <f>Доходы!#REF!</f>
        <v>#REF!</v>
      </c>
      <c r="G66" s="346"/>
      <c r="H66" s="347"/>
      <c r="I66" s="273">
        <v>0</v>
      </c>
      <c r="J66" s="122">
        <v>0</v>
      </c>
      <c r="K66" s="156" t="e">
        <f t="shared" si="2"/>
        <v>#REF!</v>
      </c>
      <c r="L66" s="154">
        <v>0</v>
      </c>
      <c r="M66" s="246"/>
      <c r="N66"/>
      <c r="O66" s="264" t="e">
        <f>F66-660132-660132</f>
        <v>#REF!</v>
      </c>
    </row>
    <row r="67" spans="1:15" s="137" customFormat="1" ht="63" customHeight="1">
      <c r="A67" s="328" t="s">
        <v>297</v>
      </c>
      <c r="B67" s="151" t="s">
        <v>155</v>
      </c>
      <c r="C67" s="349" t="s">
        <v>294</v>
      </c>
      <c r="D67" s="350"/>
      <c r="E67" s="316">
        <v>0</v>
      </c>
      <c r="F67" s="345" t="e">
        <f>Доходы!#REF!</f>
        <v>#REF!</v>
      </c>
      <c r="G67" s="346"/>
      <c r="H67" s="347"/>
      <c r="I67" s="273">
        <v>0</v>
      </c>
      <c r="J67" s="122">
        <v>0</v>
      </c>
      <c r="K67" s="156" t="e">
        <f>F67</f>
        <v>#REF!</v>
      </c>
      <c r="L67" s="154">
        <v>0</v>
      </c>
      <c r="O67" s="264" t="e">
        <f>F67-660132</f>
        <v>#REF!</v>
      </c>
    </row>
    <row r="68" spans="1:15" s="137" customFormat="1" ht="35.25" customHeight="1">
      <c r="A68" s="319" t="s">
        <v>166</v>
      </c>
      <c r="B68" s="151" t="s">
        <v>178</v>
      </c>
      <c r="C68" s="349" t="s">
        <v>165</v>
      </c>
      <c r="D68" s="350"/>
      <c r="E68" s="316">
        <v>0</v>
      </c>
      <c r="F68" s="345">
        <v>0</v>
      </c>
      <c r="G68" s="346"/>
      <c r="H68" s="347"/>
      <c r="I68" s="273">
        <v>0</v>
      </c>
      <c r="J68" s="122">
        <v>0</v>
      </c>
      <c r="K68" s="156">
        <f t="shared" si="2"/>
        <v>0</v>
      </c>
      <c r="L68" s="154">
        <f>E68-K68</f>
        <v>0</v>
      </c>
      <c r="M68" s="246"/>
      <c r="N68"/>
      <c r="O68" s="264">
        <f t="shared" si="1"/>
        <v>0</v>
      </c>
    </row>
    <row r="69" spans="1:15" s="137" customFormat="1" ht="46.5" customHeight="1">
      <c r="A69" s="319" t="s">
        <v>208</v>
      </c>
      <c r="B69" s="151" t="s">
        <v>163</v>
      </c>
      <c r="C69" s="349" t="s">
        <v>207</v>
      </c>
      <c r="D69" s="350"/>
      <c r="E69" s="316">
        <v>0</v>
      </c>
      <c r="F69" s="345">
        <v>0</v>
      </c>
      <c r="G69" s="346"/>
      <c r="H69" s="347"/>
      <c r="I69" s="273">
        <v>0</v>
      </c>
      <c r="J69" s="122">
        <v>0</v>
      </c>
      <c r="K69" s="156">
        <f t="shared" si="2"/>
        <v>0</v>
      </c>
      <c r="L69" s="154">
        <f>E69-K69</f>
        <v>0</v>
      </c>
      <c r="M69" s="246"/>
      <c r="N69"/>
      <c r="O69" s="264">
        <f t="shared" si="1"/>
        <v>0</v>
      </c>
    </row>
    <row r="70" spans="1:15" s="137" customFormat="1" ht="46.5" customHeight="1">
      <c r="A70" s="319" t="s">
        <v>118</v>
      </c>
      <c r="B70" s="151" t="s">
        <v>151</v>
      </c>
      <c r="C70" s="349" t="s">
        <v>233</v>
      </c>
      <c r="D70" s="350"/>
      <c r="E70" s="316">
        <v>0</v>
      </c>
      <c r="F70" s="345">
        <f>Доходы!F35</f>
        <v>455027536.6</v>
      </c>
      <c r="G70" s="346"/>
      <c r="H70" s="347"/>
      <c r="I70" s="273">
        <v>0</v>
      </c>
      <c r="J70" s="122">
        <v>0</v>
      </c>
      <c r="K70" s="156">
        <f t="shared" si="2"/>
        <v>455027536.6</v>
      </c>
      <c r="L70" s="154">
        <v>0</v>
      </c>
      <c r="M70" s="246"/>
      <c r="N70"/>
      <c r="O70" s="264">
        <f>F70-7914852-2638284</f>
        <v>444474400.6</v>
      </c>
    </row>
    <row r="71" spans="1:15" s="137" customFormat="1" ht="46.5" customHeight="1">
      <c r="A71" s="319" t="s">
        <v>157</v>
      </c>
      <c r="B71" s="151" t="s">
        <v>210</v>
      </c>
      <c r="C71" s="349" t="s">
        <v>156</v>
      </c>
      <c r="D71" s="350"/>
      <c r="E71" s="316">
        <v>0</v>
      </c>
      <c r="F71" s="345">
        <v>0</v>
      </c>
      <c r="G71" s="346"/>
      <c r="H71" s="347"/>
      <c r="I71" s="273">
        <v>0</v>
      </c>
      <c r="J71" s="122">
        <v>0</v>
      </c>
      <c r="K71" s="156">
        <f t="shared" si="2"/>
        <v>0</v>
      </c>
      <c r="L71" s="154">
        <v>0</v>
      </c>
      <c r="M71" s="212"/>
      <c r="N71"/>
      <c r="O71" s="264">
        <f t="shared" si="1"/>
        <v>0</v>
      </c>
    </row>
    <row r="72" spans="1:15" ht="51">
      <c r="A72" s="319" t="s">
        <v>167</v>
      </c>
      <c r="B72" s="151" t="s">
        <v>194</v>
      </c>
      <c r="C72" s="349" t="s">
        <v>170</v>
      </c>
      <c r="D72" s="350"/>
      <c r="E72" s="316">
        <v>0</v>
      </c>
      <c r="F72" s="345">
        <v>0</v>
      </c>
      <c r="G72" s="346"/>
      <c r="H72" s="347"/>
      <c r="I72" s="273">
        <v>0</v>
      </c>
      <c r="J72" s="122">
        <v>0</v>
      </c>
      <c r="K72" s="156">
        <f t="shared" si="2"/>
        <v>0</v>
      </c>
      <c r="L72" s="154">
        <v>0</v>
      </c>
      <c r="O72" s="264">
        <f t="shared" si="1"/>
        <v>0</v>
      </c>
    </row>
    <row r="73" spans="1:15" ht="61.5">
      <c r="A73" s="319" t="s">
        <v>176</v>
      </c>
      <c r="B73" s="151" t="s">
        <v>199</v>
      </c>
      <c r="C73" s="349" t="s">
        <v>177</v>
      </c>
      <c r="D73" s="350"/>
      <c r="E73" s="316">
        <v>0</v>
      </c>
      <c r="F73" s="345">
        <v>0</v>
      </c>
      <c r="G73" s="346"/>
      <c r="H73" s="347"/>
      <c r="I73" s="273">
        <v>0</v>
      </c>
      <c r="J73" s="122">
        <v>0</v>
      </c>
      <c r="K73" s="156">
        <f t="shared" si="2"/>
        <v>0</v>
      </c>
      <c r="L73" s="154">
        <v>0</v>
      </c>
      <c r="O73" s="264">
        <f t="shared" si="1"/>
        <v>0</v>
      </c>
    </row>
    <row r="74" spans="1:15" ht="41.25">
      <c r="A74" s="321" t="s">
        <v>228</v>
      </c>
      <c r="B74" s="151" t="s">
        <v>169</v>
      </c>
      <c r="C74" s="349" t="s">
        <v>227</v>
      </c>
      <c r="D74" s="350"/>
      <c r="E74" s="316">
        <v>0</v>
      </c>
      <c r="F74" s="345">
        <v>0</v>
      </c>
      <c r="G74" s="346"/>
      <c r="H74" s="347"/>
      <c r="I74" s="273">
        <v>0</v>
      </c>
      <c r="J74" s="122">
        <v>0</v>
      </c>
      <c r="K74" s="156">
        <f>F74</f>
        <v>0</v>
      </c>
      <c r="L74" s="154">
        <v>0</v>
      </c>
      <c r="O74" s="264">
        <f t="shared" si="1"/>
        <v>0</v>
      </c>
    </row>
    <row r="75" spans="1:15" ht="21">
      <c r="A75" s="328" t="s">
        <v>209</v>
      </c>
      <c r="B75" s="151" t="s">
        <v>211</v>
      </c>
      <c r="C75" s="349" t="s">
        <v>270</v>
      </c>
      <c r="D75" s="350"/>
      <c r="E75" s="316">
        <v>0</v>
      </c>
      <c r="F75" s="345" t="e">
        <f>Доходы!#REF!</f>
        <v>#REF!</v>
      </c>
      <c r="G75" s="346"/>
      <c r="H75" s="347"/>
      <c r="I75" s="273">
        <v>0</v>
      </c>
      <c r="J75" s="122">
        <v>0</v>
      </c>
      <c r="K75" s="156" t="e">
        <f>F75</f>
        <v>#REF!</v>
      </c>
      <c r="L75" s="154">
        <v>0</v>
      </c>
      <c r="O75" s="264" t="e">
        <f>F75-13191420</f>
        <v>#REF!</v>
      </c>
    </row>
    <row r="76" spans="1:15" ht="21">
      <c r="A76" s="55" t="s">
        <v>185</v>
      </c>
      <c r="B76" s="151" t="s">
        <v>200</v>
      </c>
      <c r="C76" s="344" t="s">
        <v>186</v>
      </c>
      <c r="D76" s="344"/>
      <c r="E76" s="316">
        <v>0</v>
      </c>
      <c r="F76" s="374">
        <v>0</v>
      </c>
      <c r="G76" s="374"/>
      <c r="H76" s="374"/>
      <c r="I76" s="272">
        <v>0</v>
      </c>
      <c r="J76" s="122">
        <v>0</v>
      </c>
      <c r="K76" s="156">
        <f>F76</f>
        <v>0</v>
      </c>
      <c r="L76" s="154">
        <f>E76-K76</f>
        <v>0</v>
      </c>
      <c r="O76" s="264">
        <f t="shared" si="1"/>
        <v>0</v>
      </c>
    </row>
    <row r="77" spans="1:15" ht="21">
      <c r="A77" s="55" t="s">
        <v>185</v>
      </c>
      <c r="B77" s="151" t="s">
        <v>224</v>
      </c>
      <c r="C77" s="344" t="s">
        <v>212</v>
      </c>
      <c r="D77" s="344"/>
      <c r="E77" s="316">
        <v>0</v>
      </c>
      <c r="F77" s="374">
        <v>0</v>
      </c>
      <c r="G77" s="374"/>
      <c r="H77" s="374"/>
      <c r="I77" s="272">
        <v>0</v>
      </c>
      <c r="J77" s="122">
        <v>0</v>
      </c>
      <c r="K77" s="156">
        <f>F77</f>
        <v>0</v>
      </c>
      <c r="L77" s="154">
        <f>E77-K77</f>
        <v>0</v>
      </c>
      <c r="O77" s="264">
        <f t="shared" si="1"/>
        <v>0</v>
      </c>
    </row>
    <row r="78" spans="1:15" ht="30.75">
      <c r="A78" s="55" t="s">
        <v>206</v>
      </c>
      <c r="B78" s="151" t="s">
        <v>188</v>
      </c>
      <c r="C78" s="344" t="s">
        <v>158</v>
      </c>
      <c r="D78" s="344"/>
      <c r="E78" s="316">
        <v>0</v>
      </c>
      <c r="F78" s="374">
        <f>Доходы!F36</f>
        <v>8211.95</v>
      </c>
      <c r="G78" s="374"/>
      <c r="H78" s="374"/>
      <c r="I78" s="272">
        <v>0</v>
      </c>
      <c r="J78" s="122">
        <v>0</v>
      </c>
      <c r="K78" s="156">
        <f t="shared" si="2"/>
        <v>8211.95</v>
      </c>
      <c r="L78" s="154" t="s">
        <v>113</v>
      </c>
      <c r="O78" s="264"/>
    </row>
    <row r="79" spans="1:15" ht="30.75">
      <c r="A79" s="55" t="s">
        <v>205</v>
      </c>
      <c r="B79" s="151" t="s">
        <v>178</v>
      </c>
      <c r="C79" s="344" t="s">
        <v>204</v>
      </c>
      <c r="D79" s="344"/>
      <c r="E79" s="316">
        <v>0</v>
      </c>
      <c r="F79" s="374"/>
      <c r="G79" s="374"/>
      <c r="H79" s="374"/>
      <c r="I79" s="272">
        <v>0</v>
      </c>
      <c r="J79" s="122">
        <v>0</v>
      </c>
      <c r="K79" s="156">
        <f>F79</f>
        <v>0</v>
      </c>
      <c r="L79" s="154" t="s">
        <v>113</v>
      </c>
      <c r="O79" s="264"/>
    </row>
    <row r="80" spans="1:15" ht="21">
      <c r="A80" s="55" t="s">
        <v>184</v>
      </c>
      <c r="B80" s="151" t="s">
        <v>152</v>
      </c>
      <c r="C80" s="344" t="s">
        <v>183</v>
      </c>
      <c r="D80" s="344"/>
      <c r="E80" s="316">
        <v>0</v>
      </c>
      <c r="F80" s="374">
        <f>Доходы!F37</f>
        <v>285583.21</v>
      </c>
      <c r="G80" s="374"/>
      <c r="H80" s="374"/>
      <c r="I80" s="272">
        <v>0</v>
      </c>
      <c r="J80" s="122">
        <v>0</v>
      </c>
      <c r="K80" s="156">
        <f>F80</f>
        <v>285583.21</v>
      </c>
      <c r="L80" s="154">
        <v>0</v>
      </c>
      <c r="O80" s="264"/>
    </row>
    <row r="81" spans="1:15" ht="41.25">
      <c r="A81" s="55" t="s">
        <v>238</v>
      </c>
      <c r="B81" s="151" t="s">
        <v>153</v>
      </c>
      <c r="C81" s="366" t="s">
        <v>234</v>
      </c>
      <c r="D81" s="367"/>
      <c r="E81" s="316">
        <v>0</v>
      </c>
      <c r="F81" s="374" t="e">
        <f>Доходы!#REF!</f>
        <v>#REF!</v>
      </c>
      <c r="G81" s="374"/>
      <c r="H81" s="374"/>
      <c r="I81" s="272"/>
      <c r="J81" s="122"/>
      <c r="K81" s="156" t="e">
        <f t="shared" si="2"/>
        <v>#REF!</v>
      </c>
      <c r="L81" s="154">
        <v>0</v>
      </c>
      <c r="O81" s="264"/>
    </row>
    <row r="82" spans="1:15" ht="41.25">
      <c r="A82" s="55" t="s">
        <v>239</v>
      </c>
      <c r="B82" s="151" t="s">
        <v>96</v>
      </c>
      <c r="C82" s="366" t="s">
        <v>235</v>
      </c>
      <c r="D82" s="367"/>
      <c r="E82" s="316">
        <v>0</v>
      </c>
      <c r="F82" s="374">
        <f>Доходы!F38</f>
        <v>-1394381.21</v>
      </c>
      <c r="G82" s="374"/>
      <c r="H82" s="374"/>
      <c r="I82" s="272"/>
      <c r="J82" s="122"/>
      <c r="K82" s="156">
        <f>F82</f>
        <v>-1394381.21</v>
      </c>
      <c r="L82" s="154">
        <v>0</v>
      </c>
      <c r="O82" s="264">
        <f>2000-2000+10489+500+6866+500+5570+0.66-10489-500-6866-500-5570+12645.04+2500+2000+5481+500+2000-12645.04-2500-2000-5481-500-0.66+2000+5152-2000-7152+7164+500+5534.95+500+2500-500-2500-5534.95-500-7164+2000+8116+500-8116-500-2000+1400+2500+2000+7343-5900-7343+2000+2500+3894+500-2500-2000-3894-500+18130+2500+2000+7642</f>
        <v>30272</v>
      </c>
    </row>
    <row r="83" spans="1:15" ht="30.75">
      <c r="A83" s="55" t="s">
        <v>240</v>
      </c>
      <c r="B83" s="151" t="s">
        <v>96</v>
      </c>
      <c r="C83" s="366" t="s">
        <v>236</v>
      </c>
      <c r="D83" s="367"/>
      <c r="E83" s="316">
        <v>0</v>
      </c>
      <c r="F83" s="374">
        <f>Доходы!F39</f>
        <v>-23888300.25</v>
      </c>
      <c r="G83" s="374"/>
      <c r="H83" s="374"/>
      <c r="I83" s="272"/>
      <c r="J83" s="122"/>
      <c r="K83" s="156">
        <f>F83</f>
        <v>-23888300.25</v>
      </c>
      <c r="L83" s="154">
        <v>0</v>
      </c>
      <c r="O83" s="264">
        <f>1014190.06+2169.39-2169.39-1014190.06+17690.68+19291.17+53768.01+3300+685.7+171.4+685.7+171.4-3300-685.7-171.4-685.7-171.4-17690.68-19291.17-53768.01+685.7+171.4-685.7-171.4+1400-1400+685.7+171.4+1400+685.7+171.4+685.7+171.4+5434.78-685.7-171.4-1400+685.7+171.4+685.7+171.4+1400-685.7-171.4-685.7-171.4-685.7-171.4-5434.78-1400-685.7-171.4+2000+685.7+171.4-685.7-171.4-2000+685.7+171.4+2600+685.7+171.4+685.7+171.4-685.7-171.4-2600-685.7-171.4-685.7-171.4+911.53+685.7+171.4+0.99-911.53-685.7-171.4-0.99+11882.09+685.7+171.4+6494.62</f>
        <v>19233.80999999999</v>
      </c>
    </row>
    <row r="84" ht="12.75">
      <c r="L84" s="145"/>
    </row>
    <row r="85" spans="5:8" ht="12.75">
      <c r="E85" s="368" t="e">
        <f>F22</f>
        <v>#REF!</v>
      </c>
      <c r="F85" s="369"/>
      <c r="G85" s="369"/>
      <c r="H85" s="369"/>
    </row>
    <row r="86" spans="5:8" ht="12.75">
      <c r="E86" s="368" t="e">
        <f>E88+E89+E90+E91+E92+E93</f>
        <v>#REF!</v>
      </c>
      <c r="F86" s="369"/>
      <c r="G86" s="369"/>
      <c r="H86" s="369"/>
    </row>
    <row r="87" spans="5:8" ht="12.75">
      <c r="E87" s="368" t="e">
        <f>SUM(F24:F75)</f>
        <v>#REF!</v>
      </c>
      <c r="F87" s="369"/>
      <c r="G87" s="369"/>
      <c r="H87" s="369"/>
    </row>
    <row r="88" spans="5:9" ht="12.75">
      <c r="E88" s="368" t="e">
        <f>SUM(F30:F75)</f>
        <v>#REF!</v>
      </c>
      <c r="F88" s="369"/>
      <c r="G88" s="369"/>
      <c r="H88" s="369"/>
      <c r="I88" s="326">
        <v>202</v>
      </c>
    </row>
    <row r="89" spans="5:9" ht="12.75">
      <c r="E89" s="363">
        <f>F80+F79+F78</f>
        <v>293795.16000000003</v>
      </c>
      <c r="F89" s="364"/>
      <c r="G89" s="364"/>
      <c r="H89" s="364"/>
      <c r="I89" s="326">
        <v>218</v>
      </c>
    </row>
    <row r="90" spans="5:9" ht="12.75">
      <c r="E90" s="365" t="e">
        <f>F81+F82+F83</f>
        <v>#REF!</v>
      </c>
      <c r="F90" s="364"/>
      <c r="G90" s="364"/>
      <c r="H90" s="364"/>
      <c r="I90" s="326">
        <v>219</v>
      </c>
    </row>
    <row r="91" spans="5:9" ht="12.75">
      <c r="E91" s="365" t="e">
        <f>F28+F29</f>
        <v>#REF!</v>
      </c>
      <c r="F91" s="364"/>
      <c r="G91" s="364"/>
      <c r="H91" s="364"/>
      <c r="I91" s="326">
        <v>117</v>
      </c>
    </row>
    <row r="92" spans="5:9" ht="12.75">
      <c r="E92" s="365">
        <f>F24</f>
        <v>245665.92</v>
      </c>
      <c r="F92" s="364"/>
      <c r="G92" s="364"/>
      <c r="H92" s="364"/>
      <c r="I92" s="326">
        <v>113</v>
      </c>
    </row>
    <row r="93" spans="5:9" ht="12.75">
      <c r="E93" s="365">
        <f>F27</f>
        <v>0</v>
      </c>
      <c r="F93" s="364"/>
      <c r="G93" s="364"/>
      <c r="H93" s="364"/>
      <c r="I93" s="326">
        <v>116</v>
      </c>
    </row>
    <row r="94" spans="5:9" ht="12.75">
      <c r="E94" s="365"/>
      <c r="F94" s="364"/>
      <c r="G94" s="364"/>
      <c r="H94" s="364"/>
      <c r="I94" s="326"/>
    </row>
    <row r="95" spans="5:9" ht="12.75">
      <c r="E95" s="365" t="e">
        <f>SUM(F30:F75)</f>
        <v>#REF!</v>
      </c>
      <c r="F95" s="364"/>
      <c r="G95" s="364"/>
      <c r="H95" s="364"/>
      <c r="I95" s="326">
        <v>151</v>
      </c>
    </row>
    <row r="96" spans="5:9" ht="12.75">
      <c r="E96" s="365" t="e">
        <f>E91</f>
        <v>#REF!</v>
      </c>
      <c r="F96" s="364"/>
      <c r="G96" s="364"/>
      <c r="H96" s="364"/>
      <c r="I96" s="326">
        <v>180</v>
      </c>
    </row>
    <row r="97" spans="5:9" ht="12.75">
      <c r="E97" s="365" t="e">
        <f>E89+E90</f>
        <v>#REF!</v>
      </c>
      <c r="F97" s="364"/>
      <c r="G97" s="364"/>
      <c r="H97" s="364"/>
      <c r="I97" s="326">
        <v>218.219</v>
      </c>
    </row>
  </sheetData>
  <sheetProtection/>
  <mergeCells count="145">
    <mergeCell ref="C70:D70"/>
    <mergeCell ref="C68:D68"/>
    <mergeCell ref="F68:H68"/>
    <mergeCell ref="C69:D69"/>
    <mergeCell ref="F69:H69"/>
    <mergeCell ref="C66:D66"/>
    <mergeCell ref="F70:H70"/>
    <mergeCell ref="F66:H66"/>
    <mergeCell ref="C54:D54"/>
    <mergeCell ref="C53:D53"/>
    <mergeCell ref="F53:H53"/>
    <mergeCell ref="C55:D55"/>
    <mergeCell ref="F55:H55"/>
    <mergeCell ref="C62:D62"/>
    <mergeCell ref="F62:H62"/>
    <mergeCell ref="C60:D60"/>
    <mergeCell ref="F56:H56"/>
    <mergeCell ref="F57:H57"/>
    <mergeCell ref="C50:D50"/>
    <mergeCell ref="C71:D71"/>
    <mergeCell ref="F71:H71"/>
    <mergeCell ref="C64:D64"/>
    <mergeCell ref="F64:H64"/>
    <mergeCell ref="C57:D57"/>
    <mergeCell ref="C51:D51"/>
    <mergeCell ref="F51:H51"/>
    <mergeCell ref="F52:H52"/>
    <mergeCell ref="F54:H54"/>
    <mergeCell ref="F33:H33"/>
    <mergeCell ref="C49:D49"/>
    <mergeCell ref="F49:H49"/>
    <mergeCell ref="C36:D36"/>
    <mergeCell ref="F36:H36"/>
    <mergeCell ref="C39:D39"/>
    <mergeCell ref="F39:H39"/>
    <mergeCell ref="C45:D45"/>
    <mergeCell ref="C43:D43"/>
    <mergeCell ref="C41:D41"/>
    <mergeCell ref="F29:H29"/>
    <mergeCell ref="C26:D26"/>
    <mergeCell ref="C28:D28"/>
    <mergeCell ref="C30:D30"/>
    <mergeCell ref="F30:H30"/>
    <mergeCell ref="C29:D29"/>
    <mergeCell ref="F28:H28"/>
    <mergeCell ref="F27:H27"/>
    <mergeCell ref="L16:L20"/>
    <mergeCell ref="F17:H20"/>
    <mergeCell ref="I17:I20"/>
    <mergeCell ref="J17:J20"/>
    <mergeCell ref="K17:K20"/>
    <mergeCell ref="F16:K16"/>
    <mergeCell ref="C34:D34"/>
    <mergeCell ref="F34:H34"/>
    <mergeCell ref="A16:A20"/>
    <mergeCell ref="B16:B20"/>
    <mergeCell ref="C16:D20"/>
    <mergeCell ref="E16:E20"/>
    <mergeCell ref="C27:D27"/>
    <mergeCell ref="C24:D24"/>
    <mergeCell ref="F24:H24"/>
    <mergeCell ref="F22:H22"/>
    <mergeCell ref="F35:H35"/>
    <mergeCell ref="C25:D25"/>
    <mergeCell ref="F25:H25"/>
    <mergeCell ref="C31:D31"/>
    <mergeCell ref="F32:H32"/>
    <mergeCell ref="F31:H31"/>
    <mergeCell ref="C33:D33"/>
    <mergeCell ref="C32:D32"/>
    <mergeCell ref="C35:D35"/>
    <mergeCell ref="F26:H26"/>
    <mergeCell ref="F50:H50"/>
    <mergeCell ref="F45:H45"/>
    <mergeCell ref="C52:D52"/>
    <mergeCell ref="F37:H37"/>
    <mergeCell ref="C38:D38"/>
    <mergeCell ref="F38:H38"/>
    <mergeCell ref="C37:D37"/>
    <mergeCell ref="F41:H41"/>
    <mergeCell ref="C46:D46"/>
    <mergeCell ref="F47:H47"/>
    <mergeCell ref="F43:H43"/>
    <mergeCell ref="F44:H44"/>
    <mergeCell ref="F46:H46"/>
    <mergeCell ref="C48:D48"/>
    <mergeCell ref="C44:D44"/>
    <mergeCell ref="F42:H42"/>
    <mergeCell ref="C42:D42"/>
    <mergeCell ref="C47:D47"/>
    <mergeCell ref="F48:H48"/>
    <mergeCell ref="F60:H60"/>
    <mergeCell ref="C56:D56"/>
    <mergeCell ref="F59:H59"/>
    <mergeCell ref="C61:D61"/>
    <mergeCell ref="F61:H61"/>
    <mergeCell ref="C59:D59"/>
    <mergeCell ref="F58:H58"/>
    <mergeCell ref="C72:D72"/>
    <mergeCell ref="F72:H72"/>
    <mergeCell ref="C73:D73"/>
    <mergeCell ref="F73:H73"/>
    <mergeCell ref="C74:D74"/>
    <mergeCell ref="F74:H74"/>
    <mergeCell ref="C75:D75"/>
    <mergeCell ref="F75:H75"/>
    <mergeCell ref="C76:D76"/>
    <mergeCell ref="F76:H76"/>
    <mergeCell ref="C77:D77"/>
    <mergeCell ref="F77:H77"/>
    <mergeCell ref="C78:D78"/>
    <mergeCell ref="F78:H78"/>
    <mergeCell ref="C79:D79"/>
    <mergeCell ref="F79:H79"/>
    <mergeCell ref="C80:D80"/>
    <mergeCell ref="F80:H80"/>
    <mergeCell ref="C81:D81"/>
    <mergeCell ref="F81:H81"/>
    <mergeCell ref="C82:D82"/>
    <mergeCell ref="F82:H82"/>
    <mergeCell ref="C83:D83"/>
    <mergeCell ref="F83:H83"/>
    <mergeCell ref="E85:H85"/>
    <mergeCell ref="E86:H86"/>
    <mergeCell ref="E87:H87"/>
    <mergeCell ref="E88:H88"/>
    <mergeCell ref="E89:H89"/>
    <mergeCell ref="E90:H90"/>
    <mergeCell ref="E97:H97"/>
    <mergeCell ref="E91:H91"/>
    <mergeCell ref="E92:H92"/>
    <mergeCell ref="E93:H93"/>
    <mergeCell ref="E94:H94"/>
    <mergeCell ref="E95:H95"/>
    <mergeCell ref="E96:H96"/>
    <mergeCell ref="C40:D40"/>
    <mergeCell ref="F40:H40"/>
    <mergeCell ref="F23:H23"/>
    <mergeCell ref="C65:D65"/>
    <mergeCell ref="F65:H65"/>
    <mergeCell ref="C67:D67"/>
    <mergeCell ref="F67:H67"/>
    <mergeCell ref="C63:D63"/>
    <mergeCell ref="F63:H63"/>
    <mergeCell ref="C58:D5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Куймакова Наталья Васильевна</dc:creator>
  <cp:keywords/>
  <dc:description/>
  <cp:lastModifiedBy>Куймакова Наталия Васильевна</cp:lastModifiedBy>
  <cp:lastPrinted>2019-07-03T04:47:18Z</cp:lastPrinted>
  <dcterms:created xsi:type="dcterms:W3CDTF">2009-06-03T10:18:59Z</dcterms:created>
  <dcterms:modified xsi:type="dcterms:W3CDTF">2019-07-03T05:24:19Z</dcterms:modified>
  <cp:category/>
  <cp:version/>
  <cp:contentType/>
  <cp:contentStatus/>
</cp:coreProperties>
</file>