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35" windowHeight="11010" activeTab="0"/>
  </bookViews>
  <sheets>
    <sheet name="мероприятия" sheetId="1" r:id="rId1"/>
  </sheets>
  <externalReferences>
    <externalReference r:id="rId4"/>
  </externalReferences>
  <definedNames>
    <definedName name="_xlnm.Print_Titles" localSheetId="0">'мероприятия'!$A:$B,'мероприятия'!$5:$8</definedName>
    <definedName name="_xlnm.Print_Area" localSheetId="0">'мероприятия'!$A$1:$R$177</definedName>
  </definedNames>
  <calcPr fullCalcOnLoad="1"/>
</workbook>
</file>

<file path=xl/sharedStrings.xml><?xml version="1.0" encoding="utf-8"?>
<sst xmlns="http://schemas.openxmlformats.org/spreadsheetml/2006/main" count="213" uniqueCount="180">
  <si>
    <t>Приложение № 1</t>
  </si>
  <si>
    <t>Перечень мероприятий Программы комплексного социально-экономического развития на 2010-2020гг.</t>
  </si>
  <si>
    <t>Наименование мероприятий</t>
  </si>
  <si>
    <t>Количество созданных рабочих мест</t>
  </si>
  <si>
    <t>Финансовые затраты, тыс.руб.</t>
  </si>
  <si>
    <t>2010 год</t>
  </si>
  <si>
    <t>2011-2013 годы</t>
  </si>
  <si>
    <t>2014-2020 годы</t>
  </si>
  <si>
    <t>Всего</t>
  </si>
  <si>
    <t>бюджет</t>
  </si>
  <si>
    <t>внебюдж.</t>
  </si>
  <si>
    <t>Итого</t>
  </si>
  <si>
    <t>местный</t>
  </si>
  <si>
    <t>областной</t>
  </si>
  <si>
    <t>федеральный</t>
  </si>
  <si>
    <t>Экономика</t>
  </si>
  <si>
    <t>Градостроительная деятельность</t>
  </si>
  <si>
    <t>Документы территориального планирования</t>
  </si>
  <si>
    <t xml:space="preserve">Проект  изменений в Генеральный план городского округа Тольятти на расчетный срок до 2025 года </t>
  </si>
  <si>
    <t>Реконструкция (модернизация) существующего жилого фонда в кварталах 47(частично),89-55,61,96 Центрального района г. Тольятти</t>
  </si>
  <si>
    <t xml:space="preserve">Реализация ГЦП «Переселение граждан из жилищного фонда, признанного непригодным для проживания, на территории городского окуруга Тольятти на 2005-2010 гг.» </t>
  </si>
  <si>
    <t>Всего:</t>
  </si>
  <si>
    <t>Предпринимательство, туризм, потребительский рынок</t>
  </si>
  <si>
    <t>Предпринимательство</t>
  </si>
  <si>
    <t xml:space="preserve">Обеспечение устойчивого развития предпринимательства, как важнейшего компонента формирования оптимальной территориальной отраслевой экономики, как способа создания новых рабочих мест, рационального использования природных, материальных и трудовых ресурсов, как одного из источников пополнения бюджета </t>
  </si>
  <si>
    <t>Туризм</t>
  </si>
  <si>
    <t>Развитие туризма как отрасли экономики городского округа тольятти</t>
  </si>
  <si>
    <t>Потребительский рынок</t>
  </si>
  <si>
    <t>Реконструкция и строительство рынков городского округа Тольятти</t>
  </si>
  <si>
    <t>Реформирование государственного и муниципального управления</t>
  </si>
  <si>
    <t>Формирование в городском округе Тольятти электронного муниципалитета и  реформирование системы муниципального управления на основе использования современных информационных и телекоммуникационных технологий</t>
  </si>
  <si>
    <t>Инфраструктура</t>
  </si>
  <si>
    <t>Жилищно-коммунальное хозяйство</t>
  </si>
  <si>
    <t>Повышение энергоэффективности многоквартирных домов за счет всех источников финансирования, в том числе на:</t>
  </si>
  <si>
    <t>Проведение капитального ремонта (ремонт внутридомовых инженерных систем, в том числе с установкой общедомовых приборов учета потребления ресурсов и узлов управления; ремонт или замена лифтового оборудования; ремонт крыш; ремонт подвальных помещений; утепление и ремонт фасадов)</t>
  </si>
  <si>
    <t>2 316 временных рабочих места</t>
  </si>
  <si>
    <t>Установка общедомовых приборов учета холодной и горячей воды, тепловой энергии</t>
  </si>
  <si>
    <t>187 временных рабочих мест, 131 постоянное рабочее место для эксплуатации и поверки приборов учета</t>
  </si>
  <si>
    <t>Создание муниципальной информационной системы учета и управления потребления коммунальных ресурсов</t>
  </si>
  <si>
    <t>50 временных рабочих мест, 126 постоянных рабочих мест, необходимых для обслуживания информационной системы</t>
  </si>
  <si>
    <t xml:space="preserve">Разработка Программы комплексного развития инженерной инфраструктуры </t>
  </si>
  <si>
    <t>48 временных рабочих мест</t>
  </si>
  <si>
    <t>ВОДОСНАБЖЕНИЕ</t>
  </si>
  <si>
    <t>Мероприятия по повышению качества производимых для потребителей товаров (оказываемых услуг), улучшению экологической ситуации</t>
  </si>
  <si>
    <t>Модернизация сетей и сооружений систем водоснабжения</t>
  </si>
  <si>
    <t>1 377 временных рабочих мест</t>
  </si>
  <si>
    <t>Строительство сетейи сооружений систем водоснабжения</t>
  </si>
  <si>
    <t>608 временных рабочих мест</t>
  </si>
  <si>
    <t>Мероприятия по подключению объектов капитального строительства к системе водоснабжения</t>
  </si>
  <si>
    <t>1 229 временных рабочих мест</t>
  </si>
  <si>
    <t>2 237 временных рабочих мест</t>
  </si>
  <si>
    <t>ВОДООТВЕДЕНИЕ</t>
  </si>
  <si>
    <t>Модернизация сетей и сооружений канализации</t>
  </si>
  <si>
    <t xml:space="preserve">3 513 временных рабочих мест          </t>
  </si>
  <si>
    <t>Мероприятия по новому строительству объектов инженерной инфраструктуры</t>
  </si>
  <si>
    <t>Строительство очистных сооружений ливневых стоков с территории Автозаводского района</t>
  </si>
  <si>
    <t>120 временных рабочих мест, 80 постоянных рабочих мест</t>
  </si>
  <si>
    <t>Строительство сетей и сооружений канализации</t>
  </si>
  <si>
    <t>1 547 временных рабочих мест</t>
  </si>
  <si>
    <t>ТЕПЛОСНАБЖЕНИЕ</t>
  </si>
  <si>
    <t>Модернизация объектов теплоснабжения</t>
  </si>
  <si>
    <t>1 463 временных рабочих места</t>
  </si>
  <si>
    <t>Строительство новых объектов теплоснабжения</t>
  </si>
  <si>
    <t>542  временных рабочих места</t>
  </si>
  <si>
    <t>1 250 временных рабочих места</t>
  </si>
  <si>
    <t>751 временное место</t>
  </si>
  <si>
    <t>Повышение энергоэффективности системы наружного освещения города: Оптимизация издержек за счет экономии электроэнергии расходуемой на освещение, сокращения затрат на приобретения ламп, а так же  их последующего обслуживанию и утилизации</t>
  </si>
  <si>
    <t>Использование энергосберегающих светильников наружного освещения</t>
  </si>
  <si>
    <t>45 временных рабочих мест</t>
  </si>
  <si>
    <t>Диспетчеризация управления внутриквартальным освещением</t>
  </si>
  <si>
    <t>140 временных рабочих мест</t>
  </si>
  <si>
    <t>Организация обучения инициативных групп жителей на практических курсах "Профессиональное управление многоквартирным домом"</t>
  </si>
  <si>
    <t xml:space="preserve">420 постоянных рабочих мест </t>
  </si>
  <si>
    <t>Приведение жилых комплексов, переданных от ОАО "АВТОВАЗ" в технически исправное состояние, исполнение предписаний ОГПН</t>
  </si>
  <si>
    <t>Капитальный ремонт</t>
  </si>
  <si>
    <t>760 временных рабочих мест</t>
  </si>
  <si>
    <t>Содержание (выпадающие доходы)</t>
  </si>
  <si>
    <t>160 постоянных рабочих мест</t>
  </si>
  <si>
    <t>18183 временных рабочих места,       917 постоянных рабочих мест</t>
  </si>
  <si>
    <t>Дорожное хозяйство, транспорт и связь</t>
  </si>
  <si>
    <t>Дорожное хозяйство</t>
  </si>
  <si>
    <t>Увеличение протяженности дорог местного значения за счет нового строительства</t>
  </si>
  <si>
    <t xml:space="preserve">Увеличение площади приведенных в нормативное состояние дорог местного значения за счет проведенной реконструкции </t>
  </si>
  <si>
    <t>Увеличение площади приведенных в нормативное состояние дорог местного значения за счет проведенного капитального ремонта</t>
  </si>
  <si>
    <t>Строительство транспортной развязки на пересечении обводной автодороги и Южного шоссе</t>
  </si>
  <si>
    <t>Итого:</t>
  </si>
  <si>
    <t>Транспорт</t>
  </si>
  <si>
    <t>Обеспечение жителей новых кварталов троллейбусными перевозками:</t>
  </si>
  <si>
    <t xml:space="preserve">Обеспечение троллейбусными перевозками пассажиров на ОАО «АВТОВАЗ» и Тольяттинский индустрииально-технологический парк </t>
  </si>
  <si>
    <t>Организация троллейбусного сообщения Автозаводского и Центрального районов по Лесопарковому шоссе</t>
  </si>
  <si>
    <t xml:space="preserve">Создание отдельного сборочного производства новых троллейбусов на основе готовых заводских кузовов на базе МП ТТУ </t>
  </si>
  <si>
    <t>Приообретение подвижного состава с пониженным уровнем пола, с оборудованием для перевозки инвалидов</t>
  </si>
  <si>
    <t>Замена оборудования на действующих тяговых подстанциях</t>
  </si>
  <si>
    <t xml:space="preserve">Увеличение площади приведенных в нормативное состояние дорог общего пользования за счет проведенного ремонта и содержания автомобильных дорог регионального и межмуниципального значения и инженерно-мостовых сооружений </t>
  </si>
  <si>
    <t>Итого по областным объектам*:</t>
  </si>
  <si>
    <t>Социальная политика</t>
  </si>
  <si>
    <t>Образование</t>
  </si>
  <si>
    <t>Реконструкция, капитальный ремонт и оснащение дошкольных учреждений</t>
  </si>
  <si>
    <t>Строительство новых объектов образования</t>
  </si>
  <si>
    <t>Ежемесячное пособие одному из родителей, воспитывающих детей дошкольного возраста от 3 до 7 лет, не посещающих государственные или муниципальныедетские сады по причине отсутствия в них мест</t>
  </si>
  <si>
    <t>Ремонт и оснащение образовательных учреждений</t>
  </si>
  <si>
    <t>Реализация проекта "Дети Тольятти"</t>
  </si>
  <si>
    <t>Реализация проекта "Информатизация системы образования"</t>
  </si>
  <si>
    <t>Подготовка кадров в  соответствии с государственным заданием в учреждениях профессионального образования с учетом кадровых потребностей экономики города на среднесрочную и долгосрочную перспективу</t>
  </si>
  <si>
    <t xml:space="preserve">Формирование системы государственно-частного партнерства, адекватной развивающейся инновационной инфраструктуры города </t>
  </si>
  <si>
    <t>Здравоохранение</t>
  </si>
  <si>
    <t>Строительство, реконструкция</t>
  </si>
  <si>
    <t xml:space="preserve">Капитальный ремонт зданий и сооружений </t>
  </si>
  <si>
    <t>Областная целевая программа "Улучшение состояния материальной базы учреждений здравоохранения Самарской области на 2009-2011 годы" (капитальный ремонт)</t>
  </si>
  <si>
    <t>Переоснащение и дооснащение медицинским оборудованием</t>
  </si>
  <si>
    <t>Областная целевая программа "Улучшение состояния материальной базы учреждений здравоохранения Самарской области на 2009-2011 годы" (оборудование)</t>
  </si>
  <si>
    <t>Областная целевая программа "Дети Самарской области на 2009-2011 годы" (оборудование)</t>
  </si>
  <si>
    <t>Переоснащение технологическим оборудованием</t>
  </si>
  <si>
    <t>Модернизация технологического оборудования</t>
  </si>
  <si>
    <t>Участие в программе "Пожарная безопасность в Российской Федерации"</t>
  </si>
  <si>
    <t>Повышение квалификации врачей, среднего медицинского персонала</t>
  </si>
  <si>
    <t>Открытие новых федеральных, межрайонных центров, отделений восстановительного лечения и реабилитации, неотложной помощи на базе медицинских учреждений, реструктуризация коечного фонда</t>
  </si>
  <si>
    <t>Областная целевая программа "Информатизация здравоохранения Самарской области на 2009-2012 годы"</t>
  </si>
  <si>
    <t>Развитие информационной инфраструктуры здравоохранения г.о.Тольятти</t>
  </si>
  <si>
    <t>Семья и демографическое развитие</t>
  </si>
  <si>
    <t xml:space="preserve"> Открытие отделения постинтернатной адаптации детей-сирот,  детей, оставшихся без попечения родителей и лиц из их числа</t>
  </si>
  <si>
    <t>Обеспечение жилыми помещениями лиц из числа детей-сирот и   детей, оставшихся без попечения родителей, имеющих право на внеочередное получение жилья</t>
  </si>
  <si>
    <t xml:space="preserve"> Улучшение состояния материально-технической базы оздоровительных учреждений, переданных от ОАО "АВТОВАЗ"</t>
  </si>
  <si>
    <t>Социальная поддержка населения</t>
  </si>
  <si>
    <t>Создание многофункционального центра оказанаия государственных и муниципальных услуг</t>
  </si>
  <si>
    <t>Обеспечение беспрепятственного доступа инвалидов к объектам социальной инфраструктуры и жилым домам</t>
  </si>
  <si>
    <t>Создание  специализированного центра приема и обработки информации</t>
  </si>
  <si>
    <t>Проектирование и реконструкция здания поликлиники под размещение социальной гостиницы по ул. Олимпийская, 36 Комсомольского района городского округа Тольятти</t>
  </si>
  <si>
    <t>Культура</t>
  </si>
  <si>
    <t>"Автоград культурный" -осуществление реконструкции, ремонтных работ  на базе МАУ "Дворец культуры, искусства и творчества" (объект, переданный от ОАО "АВТОВАЗ")</t>
  </si>
  <si>
    <t xml:space="preserve">Создание Ресурсного креативного центра новых профессиональных технологий </t>
  </si>
  <si>
    <t>Реализация проекта "Современная школа искусств"</t>
  </si>
  <si>
    <t>Создание новой экспозиции "Наследие Ставрополя - Тольятти"</t>
  </si>
  <si>
    <t xml:space="preserve">Модернизация муниципальных музеев </t>
  </si>
  <si>
    <t>Оформление земельного участка, проектирование и строительство музейного комплекса с депозитарием и планетарием</t>
  </si>
  <si>
    <t>Оформление земельного участка, проектирование и строительство Центра народного творчества</t>
  </si>
  <si>
    <t>Комплектование книжных фондов муниципальных библиотек</t>
  </si>
  <si>
    <t>"Новое библиотечное пространство"</t>
  </si>
  <si>
    <t xml:space="preserve">Предоставление субсидий из областного бюджета городскому округу Тольятти в целях софинансирования мероприятий на территории Самарской области: Летняя творческая школа ( Ассамблеи для одаренных детей "Шаг к успеху") ,"Библиокараван", "Библиотечный сквер", фестивали "И-Волга", "Толерантность культур", "Музыкальная карта Самарской губернии",   проекты развития информационных технологий  библиотек и музеев. Организация областного  семинара для работников культурно-досуговых учреждений. Поддержка деятелей культуры и талантливой молодежи через стипендии Губернатора Самарской области и мэра г.о.Тольятти. * При условии  выделения средств из областного бюджета   </t>
  </si>
  <si>
    <t xml:space="preserve">Создание Бизнес-инкубатора творческих индустрий </t>
  </si>
  <si>
    <t>Проектирование и реконструкция ДЦ "Русич"</t>
  </si>
  <si>
    <t xml:space="preserve">Всего: </t>
  </si>
  <si>
    <t>Физическая культура и спорт</t>
  </si>
  <si>
    <t>Строительство и реконструкция объектов физкультуры и спорта</t>
  </si>
  <si>
    <t>Реконструкция и содержание  объектов, переданных от ОАО "АВТОВАЗ"</t>
  </si>
  <si>
    <t>Молодежная политика</t>
  </si>
  <si>
    <t>Организация вовлечения молодежи в социальную практику, в т.ч. развитие добровольческого движения и трудоустройство молодежи</t>
  </si>
  <si>
    <t xml:space="preserve">Создание предприятия для трудоустройства и социальной реабилитации подростков «группы риска»  «Печоринъ» </t>
  </si>
  <si>
    <t>Велостудент! Создание условий для использования альтернативного транспорта для студентов высших и среднеспециальных учебных заведений городского округа Тольятти</t>
  </si>
  <si>
    <t xml:space="preserve">Организация и осуществление мероприятий по содействию интеллектуальному развитию и творческой самореализации молодежи </t>
  </si>
  <si>
    <t>Организация и осуществление мероприятий по профилактике асоциальных явлений в молодежной среде, здоровому образу жизни, работе телефона доверия</t>
  </si>
  <si>
    <t>Всего: ( только временные рабочие места)</t>
  </si>
  <si>
    <t>Общественная безопасность</t>
  </si>
  <si>
    <t>Проектирование системы видеонаблюдения за обстановкой на объектах инфраструктуры городского округа, включая объекты жилого сектора</t>
  </si>
  <si>
    <t>Оборудование мест массового скопления граждан, учреждений образования, культуры, спорта, объектов жилого сектора средствами видеонаблюдения и установками связи - «гражданин-милиция», а также их техническое обслуживание.</t>
  </si>
  <si>
    <t>Оборудование участков автодорог городского округа системами видеоконтроля за движением автотранспорта, с функцией распознавания номерных регистрационных знаков, их техническое обслуживание</t>
  </si>
  <si>
    <t>Проектирование и реконструкция  здания пожарного депо ПЧ 31 на три машино-выезда</t>
  </si>
  <si>
    <t>Проектирование и строительство пожарного депо в районе 20-21 кварталов Автозаводского района на пять машино-выезда</t>
  </si>
  <si>
    <t>Проектирование и строительство пожарного депо в микрорайоне Федоровка на три машино-выезда</t>
  </si>
  <si>
    <t>Проектирование и строительство пожарного депо на полуострове Копылово на два машино-выезда</t>
  </si>
  <si>
    <t>Проектирование и реконструкция здания пожарного депо ПЧ-75 на четыре машино-выезда</t>
  </si>
  <si>
    <t>Модернизация и развитие Единой дежурной диспетчерской службы (ЕДДС)</t>
  </si>
  <si>
    <t>Приобретение специальной аварийно-спасательной техники для службы спасения городского округа Тольятти</t>
  </si>
  <si>
    <t>Охрана окружающей среды</t>
  </si>
  <si>
    <t>Экология</t>
  </si>
  <si>
    <t>Разработка проектной документации, содержащей методы и технологии проведения работ по обезвреживанию, утилизации и захоронению отходов 1-4 класса опасности, рекультивации шламонакопителей на территории бывшего ОАО «Фосфор»</t>
  </si>
  <si>
    <t xml:space="preserve"> Реализация мероприятий по безопасному хранению опасных отходов на территории бывшего ОАО "Фосфор" до момента их утилизации</t>
  </si>
  <si>
    <t>Обезвреживание, утилизация и захоронение отходов 1-4 классов опасности, хранимых на территории бывшего ОАО "Фосфор" и рекультивация шламонакопителей</t>
  </si>
  <si>
    <t>Проведение работ по дезактивации участков радиационного загрязнения в районе цеха № 81, расположенного на территории бывшего ОАО "Фосфор"</t>
  </si>
  <si>
    <t>Проектирование и новое строительство полигона размещения твердых бытовых отходов вблизи г.о. Тольятти</t>
  </si>
  <si>
    <t>Оценка экологической ситуации, оказываемого влияния на окружающую среду карьера промышленных отходов в районе цеха Д1 ООО "Тольяттикаучук" и проведение работ по его ликвидации с последующей рекультивацией земельного участка</t>
  </si>
  <si>
    <t>Проведение экологического аудита муниципального образования - городской округ Тольятти</t>
  </si>
  <si>
    <t>Проведение работ по анализу качества подземных вод и поверхностных вод (шлюзовой канал); ликвидация техногенного загрязнения нефтепродуктами акватории Саратовского водохранилища и прилегающей береговой полосы судоходного канала, расположенного в районе п. Федоровка Комсомольского района</t>
  </si>
  <si>
    <t>Всего по программе рабочих мест</t>
  </si>
  <si>
    <t>в.т.ч. временных</t>
  </si>
  <si>
    <t>За счет реализации инвестиционных проектов  будет создано постоянных рабочих мест</t>
  </si>
  <si>
    <t>*временных рабочих мест по областным дорожным объектам</t>
  </si>
  <si>
    <t>Всего по мероприятиям программы:</t>
  </si>
  <si>
    <t xml:space="preserve">За счет реализации инвестиционных проектов  </t>
  </si>
  <si>
    <t>Всего по программе: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</si>
</sst>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#.0"/>
    <numFmt numFmtId="166" formatCode="_-* #,##0.0_р_._-;\-* #,##0.0_р_._-;_-* &quot;-&quot;?_р_._-;_-@_-"/>
    <numFmt numFmtId="167" formatCode="_-* #,##0.00_р_._-;\-* #,##0.00_р_._-;_-* &quot;-&quot;?_р_._-;_-@_-"/>
    <numFmt numFmtId="168" formatCode="0.0"/>
    <numFmt numFmtId="169" formatCode="#,##0;[Red]#,##0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18" fillId="34" borderId="0" xfId="0" applyFont="1" applyFill="1" applyBorder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164" fontId="20" fillId="0" borderId="0" xfId="0" applyNumberFormat="1" applyFont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/>
    </xf>
    <xf numFmtId="164" fontId="23" fillId="34" borderId="10" xfId="0" applyNumberFormat="1" applyFont="1" applyFill="1" applyBorder="1" applyAlignment="1">
      <alignment horizontal="center" vertical="center" wrapText="1"/>
    </xf>
    <xf numFmtId="0" fontId="23" fillId="35" borderId="11" xfId="52" applyFont="1" applyFill="1" applyBorder="1" applyAlignment="1">
      <alignment horizontal="left" vertical="top" wrapText="1"/>
      <protection/>
    </xf>
    <xf numFmtId="165" fontId="23" fillId="35" borderId="11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5" fontId="23" fillId="35" borderId="11" xfId="60" applyNumberFormat="1" applyFont="1" applyFill="1" applyBorder="1" applyAlignment="1" applyProtection="1">
      <alignment horizontal="center" wrapText="1"/>
      <protection/>
    </xf>
    <xf numFmtId="165" fontId="23" fillId="35" borderId="12" xfId="0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 vertical="top" wrapText="1"/>
    </xf>
    <xf numFmtId="0" fontId="23" fillId="35" borderId="10" xfId="52" applyFont="1" applyFill="1" applyBorder="1" applyAlignment="1">
      <alignment horizontal="left" vertical="top" wrapText="1"/>
      <protection/>
    </xf>
    <xf numFmtId="165" fontId="23" fillId="35" borderId="10" xfId="0" applyNumberFormat="1" applyFont="1" applyFill="1" applyBorder="1" applyAlignment="1">
      <alignment horizontal="center"/>
    </xf>
    <xf numFmtId="0" fontId="23" fillId="0" borderId="10" xfId="52" applyFont="1" applyFill="1" applyBorder="1" applyAlignment="1">
      <alignment horizontal="left" vertical="justify" wrapText="1"/>
      <protection/>
    </xf>
    <xf numFmtId="0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0" xfId="52" applyFont="1" applyFill="1" applyBorder="1" applyAlignment="1">
      <alignment vertical="top" wrapText="1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52" applyFont="1" applyFill="1" applyBorder="1" applyAlignment="1">
      <alignment horizontal="center" vertical="top" wrapText="1"/>
      <protection/>
    </xf>
    <xf numFmtId="164" fontId="23" fillId="0" borderId="10" xfId="60" applyNumberFormat="1" applyFont="1" applyFill="1" applyBorder="1" applyAlignment="1" applyProtection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top" wrapText="1"/>
      <protection/>
    </xf>
    <xf numFmtId="3" fontId="23" fillId="0" borderId="10" xfId="52" applyNumberFormat="1" applyFont="1" applyFill="1" applyBorder="1" applyAlignment="1">
      <alignment horizontal="center" vertical="top" wrapText="1"/>
      <protection/>
    </xf>
    <xf numFmtId="164" fontId="23" fillId="0" borderId="10" xfId="52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justify" wrapText="1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10" xfId="52" applyFont="1" applyFill="1" applyBorder="1" applyAlignment="1">
      <alignment horizontal="left" vertical="top" wrapText="1"/>
      <protection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/>
    </xf>
    <xf numFmtId="0" fontId="23" fillId="0" borderId="10" xfId="0" applyFont="1" applyBorder="1" applyAlignment="1">
      <alignment horizontal="left" vertical="center"/>
    </xf>
    <xf numFmtId="164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top" wrapText="1"/>
    </xf>
    <xf numFmtId="2" fontId="23" fillId="0" borderId="13" xfId="0" applyNumberFormat="1" applyFont="1" applyFill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left" vertical="center" wrapText="1"/>
    </xf>
    <xf numFmtId="2" fontId="23" fillId="0" borderId="10" xfId="52" applyNumberFormat="1" applyFont="1" applyFill="1" applyBorder="1" applyAlignment="1">
      <alignment horizontal="left" vertical="top" wrapText="1"/>
      <protection/>
    </xf>
    <xf numFmtId="166" fontId="23" fillId="0" borderId="10" xfId="60" applyNumberFormat="1" applyFont="1" applyFill="1" applyBorder="1" applyAlignment="1" applyProtection="1">
      <alignment horizontal="center" vertical="center" wrapText="1"/>
      <protection/>
    </xf>
    <xf numFmtId="167" fontId="23" fillId="0" borderId="10" xfId="60" applyNumberFormat="1" applyFont="1" applyFill="1" applyBorder="1" applyAlignment="1" applyProtection="1">
      <alignment horizontal="center" vertical="center" wrapText="1"/>
      <protection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vertical="center" wrapText="1"/>
    </xf>
    <xf numFmtId="164" fontId="23" fillId="0" borderId="10" xfId="53" applyNumberFormat="1" applyFont="1" applyFill="1" applyBorder="1" applyAlignment="1">
      <alignment horizontal="center" vertical="center"/>
      <protection/>
    </xf>
    <xf numFmtId="164" fontId="23" fillId="0" borderId="10" xfId="0" applyNumberFormat="1" applyFont="1" applyBorder="1" applyAlignment="1">
      <alignment vertical="center" wrapText="1"/>
    </xf>
    <xf numFmtId="164" fontId="23" fillId="0" borderId="10" xfId="0" applyNumberFormat="1" applyFont="1" applyFill="1" applyBorder="1" applyAlignment="1">
      <alignment vertical="center"/>
    </xf>
    <xf numFmtId="164" fontId="23" fillId="0" borderId="10" xfId="60" applyNumberFormat="1" applyFont="1" applyFill="1" applyBorder="1" applyAlignment="1" applyProtection="1">
      <alignment vertical="center" wrapText="1"/>
      <protection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52" applyFont="1" applyFill="1" applyBorder="1" applyAlignment="1">
      <alignment vertical="center" wrapText="1"/>
      <protection/>
    </xf>
    <xf numFmtId="0" fontId="23" fillId="34" borderId="10" xfId="0" applyFont="1" applyFill="1" applyBorder="1" applyAlignment="1">
      <alignment vertical="center" wrapText="1"/>
    </xf>
    <xf numFmtId="2" fontId="23" fillId="0" borderId="10" xfId="52" applyNumberFormat="1" applyFont="1" applyFill="1" applyBorder="1" applyAlignment="1">
      <alignment vertical="top" wrapText="1"/>
      <protection/>
    </xf>
    <xf numFmtId="168" fontId="23" fillId="0" borderId="10" xfId="60" applyNumberFormat="1" applyFont="1" applyFill="1" applyBorder="1" applyAlignment="1" applyProtection="1">
      <alignment horizontal="center" vertical="center" wrapText="1"/>
      <protection/>
    </xf>
    <xf numFmtId="168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wrapText="1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23" fillId="34" borderId="10" xfId="6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vertical="top" wrapText="1"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52" applyNumberFormat="1" applyFont="1" applyFill="1" applyBorder="1" applyAlignment="1">
      <alignment horizontal="left" vertical="top" wrapText="1"/>
      <protection/>
    </xf>
    <xf numFmtId="0" fontId="23" fillId="34" borderId="10" xfId="0" applyFont="1" applyFill="1" applyBorder="1" applyAlignment="1">
      <alignment vertical="top" wrapText="1"/>
    </xf>
    <xf numFmtId="0" fontId="23" fillId="0" borderId="10" xfId="52" applyNumberFormat="1" applyFont="1" applyFill="1" applyBorder="1" applyAlignment="1">
      <alignment horizontal="left" vertical="center" wrapText="1"/>
      <protection/>
    </xf>
    <xf numFmtId="3" fontId="23" fillId="0" borderId="10" xfId="0" applyNumberFormat="1" applyFont="1" applyFill="1" applyBorder="1" applyAlignment="1">
      <alignment horizontal="center" vertical="top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" fontId="23" fillId="34" borderId="10" xfId="0" applyNumberFormat="1" applyFont="1" applyFill="1" applyBorder="1" applyAlignment="1">
      <alignment vertical="center" wrapText="1"/>
    </xf>
    <xf numFmtId="1" fontId="23" fillId="34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vertical="center" wrapText="1" shrinkToFi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60" applyNumberFormat="1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center" wrapText="1"/>
    </xf>
    <xf numFmtId="1" fontId="23" fillId="0" borderId="10" xfId="0" applyNumberFormat="1" applyFont="1" applyFill="1" applyBorder="1" applyAlignment="1">
      <alignment vertical="center" wrapText="1"/>
    </xf>
    <xf numFmtId="1" fontId="23" fillId="0" borderId="10" xfId="52" applyNumberFormat="1" applyFont="1" applyFill="1" applyBorder="1" applyAlignment="1">
      <alignment vertical="center" wrapText="1"/>
      <protection/>
    </xf>
    <xf numFmtId="164" fontId="23" fillId="34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3" fillId="34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4" fontId="23" fillId="0" borderId="10" xfId="6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64" fontId="24" fillId="0" borderId="1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ARC10A\&#1058;&#1072;&#1073;&#1083;&#1080;&#1094;&#1072;%20&#1084;&#1077;&#1088;&#1086;&#1087;&#1088;&#1080;&#1103;&#1090;&#1080;&#1081;%2025.05.20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роприятия"/>
      <sheetName val="общая тыс. руб. без инвестиций"/>
      <sheetName val="млн.ру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90"/>
  <sheetViews>
    <sheetView tabSelected="1" view="pageBreakPreview" zoomScale="75" zoomScaleNormal="75" zoomScaleSheetLayoutView="75" zoomScalePageLayoutView="0" workbookViewId="0" topLeftCell="A1">
      <pane xSplit="2" ySplit="9" topLeftCell="C9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173" sqref="W173"/>
    </sheetView>
  </sheetViews>
  <sheetFormatPr defaultColWidth="9.00390625" defaultRowHeight="12.75"/>
  <cols>
    <col min="1" max="1" width="47.00390625" style="1" customWidth="1"/>
    <col min="2" max="2" width="17.375" style="1" customWidth="1"/>
    <col min="3" max="3" width="18.875" style="1" customWidth="1"/>
    <col min="4" max="4" width="17.75390625" style="1" customWidth="1"/>
    <col min="5" max="5" width="17.625" style="1" customWidth="1"/>
    <col min="6" max="6" width="16.625" style="1" customWidth="1"/>
    <col min="7" max="7" width="15.625" style="1" customWidth="1"/>
    <col min="8" max="8" width="17.25390625" style="1" customWidth="1"/>
    <col min="9" max="9" width="18.375" style="1" customWidth="1"/>
    <col min="10" max="10" width="18.125" style="1" customWidth="1"/>
    <col min="11" max="11" width="19.00390625" style="1" customWidth="1"/>
    <col min="12" max="12" width="19.25390625" style="1" customWidth="1"/>
    <col min="13" max="13" width="19.00390625" style="1" customWidth="1"/>
    <col min="14" max="14" width="16.375" style="1" customWidth="1"/>
    <col min="15" max="15" width="16.25390625" style="1" customWidth="1"/>
    <col min="16" max="16" width="15.75390625" style="1" customWidth="1"/>
    <col min="17" max="17" width="17.25390625" style="1" customWidth="1"/>
    <col min="18" max="18" width="17.375" style="1" customWidth="1"/>
    <col min="19" max="19" width="14.375" style="1" bestFit="1" customWidth="1"/>
    <col min="20" max="38" width="9.125" style="1" customWidth="1"/>
    <col min="39" max="39" width="12.00390625" style="1" customWidth="1"/>
    <col min="40" max="40" width="14.875" style="1" customWidth="1"/>
    <col min="41" max="16384" width="9.125" style="1" customWidth="1"/>
  </cols>
  <sheetData>
    <row r="1" spans="1:57" ht="15.75">
      <c r="A1" s="23"/>
      <c r="B1" s="23"/>
      <c r="C1" s="23"/>
      <c r="D1" s="23"/>
      <c r="E1" s="23"/>
      <c r="F1" s="23" t="s">
        <v>0</v>
      </c>
      <c r="G1" s="23"/>
      <c r="H1" s="23"/>
      <c r="I1" s="23"/>
      <c r="J1" s="23"/>
      <c r="K1" s="23"/>
      <c r="L1" s="24"/>
      <c r="M1" s="23"/>
      <c r="N1" s="23"/>
      <c r="O1" s="23"/>
      <c r="P1" s="23"/>
      <c r="Q1" s="23"/>
      <c r="R1" s="23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5"/>
      <c r="O2" s="25"/>
      <c r="P2" s="25"/>
      <c r="Q2" s="25"/>
      <c r="R2" s="25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6.75" customHeight="1">
      <c r="A3" s="28" t="s">
        <v>1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.75" customHeight="1">
      <c r="A5" s="31" t="s">
        <v>2</v>
      </c>
      <c r="B5" s="32" t="s">
        <v>3</v>
      </c>
      <c r="C5" s="31" t="s">
        <v>4</v>
      </c>
      <c r="D5" s="31"/>
      <c r="E5" s="31"/>
      <c r="F5" s="31"/>
      <c r="G5" s="31"/>
      <c r="H5" s="31" t="s">
        <v>4</v>
      </c>
      <c r="I5" s="31"/>
      <c r="J5" s="31"/>
      <c r="K5" s="31"/>
      <c r="L5" s="31"/>
      <c r="M5" s="31" t="s">
        <v>4</v>
      </c>
      <c r="N5" s="31"/>
      <c r="O5" s="31"/>
      <c r="P5" s="31"/>
      <c r="Q5" s="31"/>
      <c r="R5" s="31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.75">
      <c r="A6" s="31"/>
      <c r="B6" s="32"/>
      <c r="C6" s="31" t="s">
        <v>5</v>
      </c>
      <c r="D6" s="31"/>
      <c r="E6" s="31"/>
      <c r="F6" s="31"/>
      <c r="G6" s="31"/>
      <c r="H6" s="31" t="s">
        <v>6</v>
      </c>
      <c r="I6" s="31"/>
      <c r="J6" s="31"/>
      <c r="K6" s="31"/>
      <c r="L6" s="31"/>
      <c r="M6" s="31" t="s">
        <v>7</v>
      </c>
      <c r="N6" s="31"/>
      <c r="O6" s="31"/>
      <c r="P6" s="31"/>
      <c r="Q6" s="31"/>
      <c r="R6" s="31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5.75">
      <c r="A7" s="31"/>
      <c r="B7" s="32"/>
      <c r="C7" s="33" t="s">
        <v>8</v>
      </c>
      <c r="D7" s="31" t="s">
        <v>9</v>
      </c>
      <c r="E7" s="31"/>
      <c r="F7" s="31"/>
      <c r="G7" s="32" t="s">
        <v>10</v>
      </c>
      <c r="H7" s="31" t="s">
        <v>8</v>
      </c>
      <c r="I7" s="31" t="s">
        <v>9</v>
      </c>
      <c r="J7" s="31"/>
      <c r="K7" s="31"/>
      <c r="L7" s="32" t="s">
        <v>10</v>
      </c>
      <c r="M7" s="31" t="s">
        <v>8</v>
      </c>
      <c r="N7" s="31" t="s">
        <v>9</v>
      </c>
      <c r="O7" s="31"/>
      <c r="P7" s="31"/>
      <c r="Q7" s="32" t="s">
        <v>10</v>
      </c>
      <c r="R7" s="32" t="s">
        <v>11</v>
      </c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.75">
      <c r="A8" s="31"/>
      <c r="B8" s="32"/>
      <c r="C8" s="33"/>
      <c r="D8" s="34" t="s">
        <v>12</v>
      </c>
      <c r="E8" s="34" t="s">
        <v>13</v>
      </c>
      <c r="F8" s="34" t="s">
        <v>14</v>
      </c>
      <c r="G8" s="32"/>
      <c r="H8" s="31"/>
      <c r="I8" s="34" t="s">
        <v>12</v>
      </c>
      <c r="J8" s="34" t="s">
        <v>13</v>
      </c>
      <c r="K8" s="34" t="s">
        <v>14</v>
      </c>
      <c r="L8" s="32"/>
      <c r="M8" s="31"/>
      <c r="N8" s="34" t="s">
        <v>12</v>
      </c>
      <c r="O8" s="34" t="s">
        <v>13</v>
      </c>
      <c r="P8" s="34" t="s">
        <v>14</v>
      </c>
      <c r="Q8" s="32"/>
      <c r="R8" s="3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5.75">
      <c r="A9" s="35">
        <v>1</v>
      </c>
      <c r="B9" s="34">
        <v>3</v>
      </c>
      <c r="C9" s="35">
        <v>4</v>
      </c>
      <c r="D9" s="34">
        <v>5</v>
      </c>
      <c r="E9" s="34">
        <v>6</v>
      </c>
      <c r="F9" s="34">
        <v>7</v>
      </c>
      <c r="G9" s="34">
        <v>8</v>
      </c>
      <c r="H9" s="35">
        <v>9</v>
      </c>
      <c r="I9" s="34">
        <v>10</v>
      </c>
      <c r="J9" s="34">
        <v>11</v>
      </c>
      <c r="K9" s="34">
        <v>12</v>
      </c>
      <c r="L9" s="34">
        <v>13</v>
      </c>
      <c r="M9" s="35">
        <v>14</v>
      </c>
      <c r="N9" s="34">
        <v>15</v>
      </c>
      <c r="O9" s="34">
        <v>16</v>
      </c>
      <c r="P9" s="34">
        <v>17</v>
      </c>
      <c r="Q9" s="34">
        <v>18</v>
      </c>
      <c r="R9" s="34">
        <v>19</v>
      </c>
      <c r="S9" s="2"/>
      <c r="T9" s="2"/>
      <c r="U9" s="2"/>
      <c r="V9" s="2"/>
      <c r="W9" s="2"/>
      <c r="X9" s="2"/>
      <c r="Y9" s="2"/>
      <c r="Z9" s="2"/>
      <c r="AA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5" customFormat="1" ht="15.75">
      <c r="A10" s="36" t="s">
        <v>15</v>
      </c>
      <c r="B10" s="37"/>
      <c r="C10" s="38"/>
      <c r="D10" s="39"/>
      <c r="E10" s="39"/>
      <c r="F10" s="39"/>
      <c r="G10" s="39"/>
      <c r="H10" s="38"/>
      <c r="I10" s="39"/>
      <c r="J10" s="39"/>
      <c r="K10" s="39"/>
      <c r="L10" s="39"/>
      <c r="M10" s="38"/>
      <c r="N10" s="39"/>
      <c r="O10" s="39"/>
      <c r="P10" s="39"/>
      <c r="Q10" s="39"/>
      <c r="R10" s="39"/>
      <c r="S10" s="4"/>
      <c r="T10" s="4"/>
      <c r="U10" s="4"/>
      <c r="V10" s="4"/>
      <c r="W10" s="4"/>
      <c r="X10" s="4"/>
      <c r="Y10" s="4"/>
      <c r="Z10" s="4"/>
      <c r="AA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18" s="6" customFormat="1" ht="21.75" customHeight="1">
      <c r="A11" s="40" t="s">
        <v>16</v>
      </c>
      <c r="B11" s="40"/>
      <c r="C11" s="41"/>
      <c r="D11" s="42"/>
      <c r="E11" s="42"/>
      <c r="F11" s="42"/>
      <c r="G11" s="42"/>
      <c r="H11" s="41"/>
      <c r="I11" s="42"/>
      <c r="J11" s="42"/>
      <c r="K11" s="42"/>
      <c r="L11" s="42"/>
      <c r="M11" s="41"/>
      <c r="N11" s="42"/>
      <c r="O11" s="42"/>
      <c r="P11" s="42"/>
      <c r="Q11" s="42"/>
      <c r="R11" s="42"/>
    </row>
    <row r="12" spans="1:18" s="6" customFormat="1" ht="22.5" customHeight="1">
      <c r="A12" s="43" t="s">
        <v>17</v>
      </c>
      <c r="B12" s="34"/>
      <c r="C12" s="44">
        <f>SUM(D12:G12)</f>
        <v>10211</v>
      </c>
      <c r="D12" s="44">
        <v>9056</v>
      </c>
      <c r="E12" s="45">
        <v>0</v>
      </c>
      <c r="F12" s="45">
        <v>0</v>
      </c>
      <c r="G12" s="44">
        <v>1155</v>
      </c>
      <c r="H12" s="44">
        <f>SUM(I12:L12)</f>
        <v>23931.9</v>
      </c>
      <c r="I12" s="46">
        <v>6881.9</v>
      </c>
      <c r="J12" s="45">
        <v>0</v>
      </c>
      <c r="K12" s="45">
        <v>0</v>
      </c>
      <c r="L12" s="44">
        <v>17050</v>
      </c>
      <c r="M12" s="44">
        <f>SUM(N12:Q12)</f>
        <v>180211.5</v>
      </c>
      <c r="N12" s="46">
        <v>966.1</v>
      </c>
      <c r="O12" s="45">
        <v>0</v>
      </c>
      <c r="P12" s="45">
        <v>0</v>
      </c>
      <c r="Q12" s="47">
        <v>179245.4</v>
      </c>
      <c r="R12" s="44">
        <f>M12+H12+C12</f>
        <v>214354.4</v>
      </c>
    </row>
    <row r="13" spans="1:18" s="6" customFormat="1" ht="52.5" customHeight="1">
      <c r="A13" s="48" t="s">
        <v>18</v>
      </c>
      <c r="B13" s="34"/>
      <c r="C13" s="44">
        <f>SUM(D13:G13)</f>
        <v>6862</v>
      </c>
      <c r="D13" s="46">
        <v>6862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4">
        <f>M13+H13+C13</f>
        <v>6862</v>
      </c>
    </row>
    <row r="14" spans="1:18" s="6" customFormat="1" ht="60.75" customHeight="1">
      <c r="A14" s="49" t="s">
        <v>19</v>
      </c>
      <c r="B14" s="34"/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50">
        <f>SUM(I14:L14)</f>
        <v>2065900</v>
      </c>
      <c r="I14" s="45">
        <v>0</v>
      </c>
      <c r="J14" s="45">
        <v>0</v>
      </c>
      <c r="K14" s="45">
        <v>0</v>
      </c>
      <c r="L14" s="50">
        <v>2065900</v>
      </c>
      <c r="M14" s="50">
        <f>SUM(N14:Q14)</f>
        <v>8263400</v>
      </c>
      <c r="N14" s="45">
        <v>0</v>
      </c>
      <c r="O14" s="45">
        <v>0</v>
      </c>
      <c r="P14" s="45">
        <v>0</v>
      </c>
      <c r="Q14" s="50">
        <v>8263400</v>
      </c>
      <c r="R14" s="50">
        <f>M14+H14+C14</f>
        <v>10329300</v>
      </c>
    </row>
    <row r="15" spans="1:18" s="6" customFormat="1" ht="81" customHeight="1">
      <c r="A15" s="49" t="s">
        <v>20</v>
      </c>
      <c r="B15" s="34"/>
      <c r="C15" s="45">
        <f>D15</f>
        <v>4050</v>
      </c>
      <c r="D15" s="45">
        <v>4050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50">
        <f>C15+H15+M15</f>
        <v>4050</v>
      </c>
    </row>
    <row r="16" spans="1:19" s="8" customFormat="1" ht="18.75" customHeight="1">
      <c r="A16" s="51" t="s">
        <v>21</v>
      </c>
      <c r="B16" s="52"/>
      <c r="C16" s="45">
        <f>C12+C13+C14+C15</f>
        <v>21123</v>
      </c>
      <c r="D16" s="45">
        <f>D12+D13+D14+D15</f>
        <v>19968</v>
      </c>
      <c r="E16" s="45">
        <f aca="true" t="shared" si="0" ref="E16:Q16">E12+E13+E14</f>
        <v>0</v>
      </c>
      <c r="F16" s="45">
        <f t="shared" si="0"/>
        <v>0</v>
      </c>
      <c r="G16" s="45">
        <f>G12+G13+G14</f>
        <v>1155</v>
      </c>
      <c r="H16" s="45">
        <f>H12+H13+H14</f>
        <v>2089831.9</v>
      </c>
      <c r="I16" s="53">
        <f t="shared" si="0"/>
        <v>6881.9</v>
      </c>
      <c r="J16" s="45">
        <v>0</v>
      </c>
      <c r="K16" s="45">
        <v>0</v>
      </c>
      <c r="L16" s="53">
        <f t="shared" si="0"/>
        <v>2082950</v>
      </c>
      <c r="M16" s="45">
        <f t="shared" si="0"/>
        <v>8443611.5</v>
      </c>
      <c r="N16" s="45">
        <f t="shared" si="0"/>
        <v>966.1</v>
      </c>
      <c r="O16" s="45">
        <f t="shared" si="0"/>
        <v>0</v>
      </c>
      <c r="P16" s="45">
        <f t="shared" si="0"/>
        <v>0</v>
      </c>
      <c r="Q16" s="45">
        <f t="shared" si="0"/>
        <v>8442645.4</v>
      </c>
      <c r="R16" s="45">
        <f>R12+R13+R14+R15</f>
        <v>10554566.4</v>
      </c>
      <c r="S16" s="7"/>
    </row>
    <row r="17" spans="1:18" s="6" customFormat="1" ht="26.25" customHeight="1">
      <c r="A17" s="40" t="s">
        <v>22</v>
      </c>
      <c r="B17" s="40"/>
      <c r="C17" s="41"/>
      <c r="D17" s="42"/>
      <c r="E17" s="42"/>
      <c r="F17" s="42"/>
      <c r="G17" s="42"/>
      <c r="H17" s="41"/>
      <c r="I17" s="42"/>
      <c r="J17" s="42"/>
      <c r="K17" s="42"/>
      <c r="L17" s="42"/>
      <c r="M17" s="41"/>
      <c r="N17" s="42"/>
      <c r="O17" s="42"/>
      <c r="P17" s="42"/>
      <c r="Q17" s="42"/>
      <c r="R17" s="42"/>
    </row>
    <row r="18" spans="1:18" s="6" customFormat="1" ht="20.25" customHeight="1">
      <c r="A18" s="31" t="s">
        <v>23</v>
      </c>
      <c r="B18" s="31"/>
      <c r="C18" s="54"/>
      <c r="D18" s="55"/>
      <c r="E18" s="55"/>
      <c r="F18" s="55"/>
      <c r="G18" s="55"/>
      <c r="H18" s="54"/>
      <c r="I18" s="55"/>
      <c r="J18" s="55"/>
      <c r="K18" s="55"/>
      <c r="L18" s="55"/>
      <c r="M18" s="54"/>
      <c r="N18" s="55"/>
      <c r="O18" s="55"/>
      <c r="P18" s="55"/>
      <c r="Q18" s="55"/>
      <c r="R18" s="55"/>
    </row>
    <row r="19" spans="1:18" s="6" customFormat="1" ht="132" customHeight="1">
      <c r="A19" s="56" t="s">
        <v>24</v>
      </c>
      <c r="B19" s="34">
        <v>16000</v>
      </c>
      <c r="C19" s="54">
        <v>2142250</v>
      </c>
      <c r="D19" s="54">
        <v>3239</v>
      </c>
      <c r="E19" s="54">
        <v>17474</v>
      </c>
      <c r="F19" s="54">
        <v>332537</v>
      </c>
      <c r="G19" s="54">
        <v>1789000</v>
      </c>
      <c r="H19" s="54">
        <v>7113264</v>
      </c>
      <c r="I19" s="54">
        <v>10891</v>
      </c>
      <c r="J19" s="54">
        <v>55063</v>
      </c>
      <c r="K19" s="54">
        <v>1047310</v>
      </c>
      <c r="L19" s="54">
        <v>6000000</v>
      </c>
      <c r="M19" s="54">
        <v>6007942</v>
      </c>
      <c r="N19" s="54">
        <v>20079</v>
      </c>
      <c r="O19" s="54">
        <v>100397</v>
      </c>
      <c r="P19" s="54">
        <v>1887466</v>
      </c>
      <c r="Q19" s="54">
        <v>4000000</v>
      </c>
      <c r="R19" s="55">
        <f>M19+H19+C19</f>
        <v>15263456</v>
      </c>
    </row>
    <row r="20" spans="1:18" s="6" customFormat="1" ht="18" customHeight="1">
      <c r="A20" s="57" t="s">
        <v>25</v>
      </c>
      <c r="B20" s="58"/>
      <c r="C20" s="54"/>
      <c r="D20" s="55"/>
      <c r="E20" s="55"/>
      <c r="F20" s="55"/>
      <c r="G20" s="55"/>
      <c r="H20" s="54"/>
      <c r="I20" s="55"/>
      <c r="J20" s="55"/>
      <c r="K20" s="55"/>
      <c r="L20" s="55"/>
      <c r="M20" s="54"/>
      <c r="N20" s="55"/>
      <c r="O20" s="55"/>
      <c r="P20" s="55"/>
      <c r="Q20" s="55"/>
      <c r="R20" s="55"/>
    </row>
    <row r="21" spans="1:18" s="6" customFormat="1" ht="28.5">
      <c r="A21" s="56" t="s">
        <v>26</v>
      </c>
      <c r="B21" s="34">
        <v>326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1147385</v>
      </c>
      <c r="I21" s="54">
        <v>11474</v>
      </c>
      <c r="J21" s="54">
        <v>57369</v>
      </c>
      <c r="K21" s="54">
        <v>1078542</v>
      </c>
      <c r="L21" s="54">
        <v>0</v>
      </c>
      <c r="M21" s="54">
        <v>2192965</v>
      </c>
      <c r="N21" s="54">
        <v>21929.7</v>
      </c>
      <c r="O21" s="54">
        <v>109648.3</v>
      </c>
      <c r="P21" s="54">
        <v>2061387.1</v>
      </c>
      <c r="Q21" s="54">
        <v>0</v>
      </c>
      <c r="R21" s="59">
        <f>C21+H21+M21</f>
        <v>3340350</v>
      </c>
    </row>
    <row r="22" spans="1:18" s="6" customFormat="1" ht="15.75">
      <c r="A22" s="60" t="s">
        <v>27</v>
      </c>
      <c r="B22" s="60"/>
      <c r="C22" s="61"/>
      <c r="D22" s="61"/>
      <c r="E22" s="61"/>
      <c r="F22" s="61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6" customFormat="1" ht="30" customHeight="1">
      <c r="A23" s="62" t="s">
        <v>28</v>
      </c>
      <c r="B23" s="63">
        <v>1778</v>
      </c>
      <c r="C23" s="64">
        <v>180000</v>
      </c>
      <c r="D23" s="64">
        <v>0</v>
      </c>
      <c r="E23" s="64">
        <v>0</v>
      </c>
      <c r="F23" s="64">
        <v>0</v>
      </c>
      <c r="G23" s="64">
        <v>180000</v>
      </c>
      <c r="H23" s="64">
        <v>2020000</v>
      </c>
      <c r="I23" s="64">
        <v>0</v>
      </c>
      <c r="J23" s="64">
        <v>0</v>
      </c>
      <c r="K23" s="64">
        <v>0</v>
      </c>
      <c r="L23" s="64">
        <v>2020000</v>
      </c>
      <c r="M23" s="64">
        <v>450000</v>
      </c>
      <c r="N23" s="64">
        <v>0</v>
      </c>
      <c r="O23" s="64">
        <v>0</v>
      </c>
      <c r="P23" s="64">
        <v>0</v>
      </c>
      <c r="Q23" s="64">
        <v>450000</v>
      </c>
      <c r="R23" s="54">
        <f>C23+H23+M23</f>
        <v>2650000</v>
      </c>
    </row>
    <row r="24" spans="1:18" s="6" customFormat="1" ht="15.75">
      <c r="A24" s="65" t="s">
        <v>21</v>
      </c>
      <c r="B24" s="66">
        <f>B21+B23+B19</f>
        <v>18104</v>
      </c>
      <c r="C24" s="66">
        <f>C21+C23+C19</f>
        <v>2322250</v>
      </c>
      <c r="D24" s="66">
        <f aca="true" t="shared" si="1" ref="D24:R24">D21+D23+D19</f>
        <v>3239</v>
      </c>
      <c r="E24" s="66">
        <f t="shared" si="1"/>
        <v>17474</v>
      </c>
      <c r="F24" s="66">
        <f t="shared" si="1"/>
        <v>332537</v>
      </c>
      <c r="G24" s="66">
        <f t="shared" si="1"/>
        <v>1969000</v>
      </c>
      <c r="H24" s="66">
        <f t="shared" si="1"/>
        <v>10280649</v>
      </c>
      <c r="I24" s="66">
        <f t="shared" si="1"/>
        <v>22365</v>
      </c>
      <c r="J24" s="66">
        <f t="shared" si="1"/>
        <v>112432</v>
      </c>
      <c r="K24" s="66">
        <f t="shared" si="1"/>
        <v>2125852</v>
      </c>
      <c r="L24" s="66">
        <f t="shared" si="1"/>
        <v>8020000</v>
      </c>
      <c r="M24" s="66">
        <f t="shared" si="1"/>
        <v>8650907</v>
      </c>
      <c r="N24" s="66">
        <f t="shared" si="1"/>
        <v>42008.7</v>
      </c>
      <c r="O24" s="66">
        <f t="shared" si="1"/>
        <v>210045.3</v>
      </c>
      <c r="P24" s="66">
        <f t="shared" si="1"/>
        <v>3948853.1</v>
      </c>
      <c r="Q24" s="66">
        <f t="shared" si="1"/>
        <v>4450000</v>
      </c>
      <c r="R24" s="66">
        <f t="shared" si="1"/>
        <v>21253806</v>
      </c>
    </row>
    <row r="25" spans="1:18" s="6" customFormat="1" ht="36" customHeight="1">
      <c r="A25" s="40" t="s">
        <v>29</v>
      </c>
      <c r="B25" s="40"/>
      <c r="C25" s="41"/>
      <c r="D25" s="42"/>
      <c r="E25" s="42"/>
      <c r="F25" s="42"/>
      <c r="G25" s="42"/>
      <c r="H25" s="41"/>
      <c r="I25" s="42"/>
      <c r="J25" s="42"/>
      <c r="K25" s="42"/>
      <c r="L25" s="42"/>
      <c r="M25" s="41"/>
      <c r="N25" s="42"/>
      <c r="O25" s="42"/>
      <c r="P25" s="42"/>
      <c r="Q25" s="42"/>
      <c r="R25" s="42"/>
    </row>
    <row r="26" spans="1:18" s="9" customFormat="1" ht="98.25" customHeight="1">
      <c r="A26" s="56" t="s">
        <v>30</v>
      </c>
      <c r="B26" s="67"/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182118.8</v>
      </c>
      <c r="I26" s="61">
        <v>0</v>
      </c>
      <c r="J26" s="61">
        <v>101734.7</v>
      </c>
      <c r="K26" s="61">
        <v>80384.1</v>
      </c>
      <c r="L26" s="61">
        <v>0</v>
      </c>
      <c r="M26" s="61">
        <v>118304.6</v>
      </c>
      <c r="N26" s="61">
        <v>0</v>
      </c>
      <c r="O26" s="61">
        <v>52748.2</v>
      </c>
      <c r="P26" s="61">
        <v>65556.4</v>
      </c>
      <c r="Q26" s="61">
        <v>0</v>
      </c>
      <c r="R26" s="54">
        <f>H26+M26</f>
        <v>300423.4</v>
      </c>
    </row>
    <row r="27" spans="1:18" s="9" customFormat="1" ht="15.75">
      <c r="A27" s="68" t="s">
        <v>31</v>
      </c>
      <c r="B27" s="67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s="6" customFormat="1" ht="19.5" customHeight="1">
      <c r="A28" s="40" t="s">
        <v>32</v>
      </c>
      <c r="B28" s="40"/>
      <c r="C28" s="41"/>
      <c r="D28" s="42"/>
      <c r="E28" s="42"/>
      <c r="F28" s="42"/>
      <c r="G28" s="42"/>
      <c r="H28" s="41"/>
      <c r="I28" s="42"/>
      <c r="J28" s="42"/>
      <c r="K28" s="42"/>
      <c r="L28" s="42"/>
      <c r="M28" s="41"/>
      <c r="N28" s="42"/>
      <c r="O28" s="42"/>
      <c r="P28" s="42"/>
      <c r="Q28" s="42"/>
      <c r="R28" s="42"/>
    </row>
    <row r="29" spans="1:18" s="6" customFormat="1" ht="42.75">
      <c r="A29" s="69" t="s">
        <v>33</v>
      </c>
      <c r="B29" s="70"/>
      <c r="C29" s="61"/>
      <c r="D29" s="61"/>
      <c r="E29" s="61"/>
      <c r="F29" s="61"/>
      <c r="G29" s="54"/>
      <c r="H29" s="54"/>
      <c r="I29" s="61"/>
      <c r="J29" s="61"/>
      <c r="K29" s="61"/>
      <c r="L29" s="54"/>
      <c r="M29" s="54"/>
      <c r="N29" s="61"/>
      <c r="O29" s="61"/>
      <c r="P29" s="61"/>
      <c r="Q29" s="54"/>
      <c r="R29" s="54"/>
    </row>
    <row r="30" spans="1:19" s="6" customFormat="1" ht="130.5" customHeight="1">
      <c r="A30" s="69" t="s">
        <v>34</v>
      </c>
      <c r="B30" s="70" t="s">
        <v>35</v>
      </c>
      <c r="C30" s="61">
        <f>SUM(D30:G30)</f>
        <v>2000000</v>
      </c>
      <c r="D30" s="61">
        <v>38000</v>
      </c>
      <c r="E30" s="61">
        <v>200000</v>
      </c>
      <c r="F30" s="61">
        <v>1662000</v>
      </c>
      <c r="G30" s="54">
        <v>100000</v>
      </c>
      <c r="H30" s="54">
        <f>I30+J30+1662000+L30</f>
        <v>2000000</v>
      </c>
      <c r="I30" s="61">
        <v>38000</v>
      </c>
      <c r="J30" s="61">
        <v>200000</v>
      </c>
      <c r="K30" s="61">
        <v>1662000</v>
      </c>
      <c r="L30" s="54">
        <v>100000</v>
      </c>
      <c r="M30" s="54">
        <f>SUM(N30+O30+P30)+Q30</f>
        <v>24300000</v>
      </c>
      <c r="N30" s="61">
        <v>1215000</v>
      </c>
      <c r="O30" s="61">
        <v>2430000</v>
      </c>
      <c r="P30" s="61">
        <v>0</v>
      </c>
      <c r="Q30" s="54">
        <v>20655000</v>
      </c>
      <c r="R30" s="54">
        <f>M30+H30+C30</f>
        <v>28300000</v>
      </c>
      <c r="S30" s="10"/>
    </row>
    <row r="31" spans="1:18" s="6" customFormat="1" ht="144" customHeight="1">
      <c r="A31" s="69" t="s">
        <v>36</v>
      </c>
      <c r="B31" s="70" t="s">
        <v>37</v>
      </c>
      <c r="C31" s="61">
        <f>SUM(D31:G31)</f>
        <v>183797.9</v>
      </c>
      <c r="D31" s="61">
        <v>174608</v>
      </c>
      <c r="E31" s="61">
        <v>0</v>
      </c>
      <c r="F31" s="61">
        <v>0</v>
      </c>
      <c r="G31" s="54">
        <v>9189.9</v>
      </c>
      <c r="H31" s="54">
        <f>SUM(I31+J31+K31)+L31</f>
        <v>426000</v>
      </c>
      <c r="I31" s="61">
        <v>15000</v>
      </c>
      <c r="J31" s="61">
        <v>50000</v>
      </c>
      <c r="K31" s="61">
        <v>361000</v>
      </c>
      <c r="L31" s="54">
        <v>0</v>
      </c>
      <c r="M31" s="54">
        <f>SUM(N31+O31+P31)+Q31</f>
        <v>0</v>
      </c>
      <c r="N31" s="61">
        <v>0</v>
      </c>
      <c r="O31" s="61">
        <v>0</v>
      </c>
      <c r="P31" s="61">
        <v>0</v>
      </c>
      <c r="Q31" s="54">
        <v>0</v>
      </c>
      <c r="R31" s="54">
        <f>M31+H31+C31</f>
        <v>609797.9</v>
      </c>
    </row>
    <row r="32" spans="1:18" s="6" customFormat="1" ht="131.25" customHeight="1">
      <c r="A32" s="69" t="s">
        <v>38</v>
      </c>
      <c r="B32" s="70" t="s">
        <v>39</v>
      </c>
      <c r="C32" s="61">
        <f>SUM(D32:G32)</f>
        <v>40000</v>
      </c>
      <c r="D32" s="54">
        <v>0</v>
      </c>
      <c r="E32" s="61">
        <v>0</v>
      </c>
      <c r="F32" s="61">
        <v>0</v>
      </c>
      <c r="G32" s="61">
        <v>40000</v>
      </c>
      <c r="H32" s="54">
        <f>SUM(I32+J32+K32)+L32</f>
        <v>80000</v>
      </c>
      <c r="I32" s="61">
        <v>80000</v>
      </c>
      <c r="J32" s="61">
        <v>0</v>
      </c>
      <c r="K32" s="61">
        <v>0</v>
      </c>
      <c r="L32" s="54">
        <v>0</v>
      </c>
      <c r="M32" s="54">
        <f>SUM(N32+O32+P32)+Q32</f>
        <v>60000</v>
      </c>
      <c r="N32" s="61">
        <v>60000</v>
      </c>
      <c r="O32" s="61">
        <v>0</v>
      </c>
      <c r="P32" s="61">
        <v>0</v>
      </c>
      <c r="Q32" s="54">
        <v>0</v>
      </c>
      <c r="R32" s="54">
        <f>M32+H32+C32</f>
        <v>180000</v>
      </c>
    </row>
    <row r="33" spans="1:18" s="6" customFormat="1" ht="28.5">
      <c r="A33" s="69" t="s">
        <v>40</v>
      </c>
      <c r="B33" s="70" t="s">
        <v>41</v>
      </c>
      <c r="C33" s="61">
        <f>SUM(D33:G33)</f>
        <v>150000</v>
      </c>
      <c r="D33" s="54">
        <v>0</v>
      </c>
      <c r="E33" s="61">
        <v>0</v>
      </c>
      <c r="F33" s="61">
        <v>0</v>
      </c>
      <c r="G33" s="61">
        <v>150000</v>
      </c>
      <c r="H33" s="54">
        <f>SUM(I33+J33+K33)+L33</f>
        <v>0</v>
      </c>
      <c r="I33" s="61">
        <v>0</v>
      </c>
      <c r="J33" s="61">
        <v>0</v>
      </c>
      <c r="K33" s="61">
        <v>0</v>
      </c>
      <c r="L33" s="54">
        <v>0</v>
      </c>
      <c r="M33" s="54">
        <f>SUM(N33+O33+P33)+Q33</f>
        <v>0</v>
      </c>
      <c r="N33" s="61">
        <v>0</v>
      </c>
      <c r="O33" s="61">
        <v>0</v>
      </c>
      <c r="P33" s="61">
        <v>0</v>
      </c>
      <c r="Q33" s="54">
        <v>0</v>
      </c>
      <c r="R33" s="54">
        <f>M33+H33+C33</f>
        <v>150000</v>
      </c>
    </row>
    <row r="34" spans="1:18" s="6" customFormat="1" ht="15.75" customHeight="1">
      <c r="A34" s="71" t="s">
        <v>42</v>
      </c>
      <c r="B34" s="70"/>
      <c r="C34" s="61"/>
      <c r="D34" s="61"/>
      <c r="E34" s="61"/>
      <c r="F34" s="61"/>
      <c r="G34" s="54"/>
      <c r="H34" s="54"/>
      <c r="I34" s="61"/>
      <c r="J34" s="61"/>
      <c r="K34" s="61"/>
      <c r="L34" s="54"/>
      <c r="M34" s="54"/>
      <c r="N34" s="61"/>
      <c r="O34" s="61"/>
      <c r="P34" s="61"/>
      <c r="Q34" s="54"/>
      <c r="R34" s="54"/>
    </row>
    <row r="35" spans="1:18" s="6" customFormat="1" ht="57">
      <c r="A35" s="71" t="s">
        <v>43</v>
      </c>
      <c r="B35" s="7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s="6" customFormat="1" ht="36" customHeight="1">
      <c r="A36" s="72" t="s">
        <v>44</v>
      </c>
      <c r="B36" s="70" t="s">
        <v>45</v>
      </c>
      <c r="C36" s="55">
        <v>313200</v>
      </c>
      <c r="D36" s="61">
        <v>0</v>
      </c>
      <c r="E36" s="61">
        <v>0</v>
      </c>
      <c r="F36" s="61">
        <v>0</v>
      </c>
      <c r="G36" s="55">
        <v>313200</v>
      </c>
      <c r="H36" s="55">
        <v>424200</v>
      </c>
      <c r="I36" s="61">
        <v>0</v>
      </c>
      <c r="J36" s="61">
        <v>0</v>
      </c>
      <c r="K36" s="61">
        <v>0</v>
      </c>
      <c r="L36" s="55">
        <v>424200</v>
      </c>
      <c r="M36" s="55">
        <v>465300</v>
      </c>
      <c r="N36" s="61">
        <v>0</v>
      </c>
      <c r="O36" s="61">
        <v>0</v>
      </c>
      <c r="P36" s="61">
        <v>0</v>
      </c>
      <c r="Q36" s="55">
        <v>465300</v>
      </c>
      <c r="R36" s="54">
        <f>C36+H36+M36</f>
        <v>1202700</v>
      </c>
    </row>
    <row r="37" spans="1:18" s="6" customFormat="1" ht="28.5">
      <c r="A37" s="72" t="s">
        <v>46</v>
      </c>
      <c r="B37" s="70" t="s">
        <v>47</v>
      </c>
      <c r="C37" s="55">
        <v>50800</v>
      </c>
      <c r="D37" s="61">
        <v>0</v>
      </c>
      <c r="E37" s="61">
        <v>0</v>
      </c>
      <c r="F37" s="61">
        <v>0</v>
      </c>
      <c r="G37" s="55">
        <v>50800</v>
      </c>
      <c r="H37" s="55">
        <v>133400</v>
      </c>
      <c r="I37" s="61">
        <v>0</v>
      </c>
      <c r="J37" s="61">
        <v>0</v>
      </c>
      <c r="K37" s="61">
        <v>0</v>
      </c>
      <c r="L37" s="55">
        <v>133400</v>
      </c>
      <c r="M37" s="55">
        <v>75000</v>
      </c>
      <c r="N37" s="61">
        <v>0</v>
      </c>
      <c r="O37" s="61">
        <v>0</v>
      </c>
      <c r="P37" s="61">
        <v>0</v>
      </c>
      <c r="Q37" s="55">
        <v>75000</v>
      </c>
      <c r="R37" s="54">
        <f>C37+H37+M37</f>
        <v>259200</v>
      </c>
    </row>
    <row r="38" spans="1:18" s="6" customFormat="1" ht="42.75">
      <c r="A38" s="69" t="s">
        <v>48</v>
      </c>
      <c r="B38" s="70"/>
      <c r="C38" s="55"/>
      <c r="D38" s="61"/>
      <c r="E38" s="54"/>
      <c r="F38" s="61"/>
      <c r="G38" s="55"/>
      <c r="H38" s="55"/>
      <c r="I38" s="61"/>
      <c r="J38" s="61"/>
      <c r="K38" s="61"/>
      <c r="L38" s="55"/>
      <c r="M38" s="55"/>
      <c r="N38" s="61"/>
      <c r="O38" s="61"/>
      <c r="P38" s="61"/>
      <c r="Q38" s="55"/>
      <c r="R38" s="54"/>
    </row>
    <row r="39" spans="1:18" s="6" customFormat="1" ht="40.5" customHeight="1">
      <c r="A39" s="72" t="s">
        <v>44</v>
      </c>
      <c r="B39" s="70" t="s">
        <v>49</v>
      </c>
      <c r="C39" s="55">
        <v>4704100</v>
      </c>
      <c r="D39" s="61">
        <v>0</v>
      </c>
      <c r="E39" s="61">
        <v>0</v>
      </c>
      <c r="F39" s="61">
        <v>0</v>
      </c>
      <c r="G39" s="55">
        <v>4704100</v>
      </c>
      <c r="H39" s="55">
        <v>1424600</v>
      </c>
      <c r="I39" s="61">
        <v>0</v>
      </c>
      <c r="J39" s="61">
        <v>0</v>
      </c>
      <c r="K39" s="61">
        <v>0</v>
      </c>
      <c r="L39" s="55">
        <v>1424600</v>
      </c>
      <c r="M39" s="55">
        <v>938000</v>
      </c>
      <c r="N39" s="61">
        <v>0</v>
      </c>
      <c r="O39" s="61">
        <v>0</v>
      </c>
      <c r="P39" s="61">
        <v>0</v>
      </c>
      <c r="Q39" s="55">
        <v>938000</v>
      </c>
      <c r="R39" s="54">
        <f>C39+H39+M39</f>
        <v>7066700</v>
      </c>
    </row>
    <row r="40" spans="1:18" s="6" customFormat="1" ht="42.75">
      <c r="A40" s="72" t="s">
        <v>46</v>
      </c>
      <c r="B40" s="70" t="s">
        <v>50</v>
      </c>
      <c r="C40" s="61">
        <v>999600</v>
      </c>
      <c r="D40" s="61">
        <v>0</v>
      </c>
      <c r="E40" s="61">
        <v>0</v>
      </c>
      <c r="F40" s="61">
        <v>0</v>
      </c>
      <c r="G40" s="61">
        <v>999600</v>
      </c>
      <c r="H40" s="54">
        <v>1559000</v>
      </c>
      <c r="I40" s="61">
        <v>0</v>
      </c>
      <c r="J40" s="61">
        <v>0</v>
      </c>
      <c r="K40" s="61">
        <v>0</v>
      </c>
      <c r="L40" s="54">
        <v>1559000</v>
      </c>
      <c r="M40" s="54">
        <v>1021100</v>
      </c>
      <c r="N40" s="61">
        <v>0</v>
      </c>
      <c r="O40" s="61">
        <v>0</v>
      </c>
      <c r="P40" s="61">
        <v>0</v>
      </c>
      <c r="Q40" s="54">
        <v>1021100</v>
      </c>
      <c r="R40" s="54">
        <f>C40+H40+M40</f>
        <v>3579700</v>
      </c>
    </row>
    <row r="41" spans="1:18" s="6" customFormat="1" ht="14.25" customHeight="1">
      <c r="A41" s="71" t="s">
        <v>51</v>
      </c>
      <c r="B41" s="73"/>
      <c r="C41" s="61"/>
      <c r="D41" s="61"/>
      <c r="E41" s="61"/>
      <c r="F41" s="61"/>
      <c r="G41" s="54"/>
      <c r="H41" s="54"/>
      <c r="I41" s="61"/>
      <c r="J41" s="61"/>
      <c r="K41" s="61"/>
      <c r="L41" s="54"/>
      <c r="M41" s="54"/>
      <c r="N41" s="61"/>
      <c r="O41" s="61"/>
      <c r="P41" s="61"/>
      <c r="Q41" s="54"/>
      <c r="R41" s="54"/>
    </row>
    <row r="42" spans="1:18" s="6" customFormat="1" ht="57">
      <c r="A42" s="71" t="s">
        <v>43</v>
      </c>
      <c r="B42" s="73"/>
      <c r="C42" s="61"/>
      <c r="D42" s="61"/>
      <c r="E42" s="61"/>
      <c r="F42" s="61"/>
      <c r="G42" s="54"/>
      <c r="H42" s="54"/>
      <c r="I42" s="61"/>
      <c r="J42" s="61"/>
      <c r="K42" s="61"/>
      <c r="L42" s="54"/>
      <c r="M42" s="54"/>
      <c r="N42" s="61"/>
      <c r="O42" s="61"/>
      <c r="P42" s="61"/>
      <c r="Q42" s="54"/>
      <c r="R42" s="54"/>
    </row>
    <row r="43" spans="1:18" s="6" customFormat="1" ht="42.75">
      <c r="A43" s="72" t="s">
        <v>52</v>
      </c>
      <c r="B43" s="70" t="s">
        <v>53</v>
      </c>
      <c r="C43" s="61">
        <v>556200</v>
      </c>
      <c r="D43" s="61">
        <v>0</v>
      </c>
      <c r="E43" s="61">
        <v>0</v>
      </c>
      <c r="F43" s="61">
        <v>0</v>
      </c>
      <c r="G43" s="61">
        <v>556200</v>
      </c>
      <c r="H43" s="54">
        <v>1660400</v>
      </c>
      <c r="I43" s="61">
        <v>13158</v>
      </c>
      <c r="J43" s="61">
        <v>250000</v>
      </c>
      <c r="K43" s="61">
        <v>0</v>
      </c>
      <c r="L43" s="54">
        <v>1397242</v>
      </c>
      <c r="M43" s="54">
        <v>2711986</v>
      </c>
      <c r="N43" s="61">
        <v>117642</v>
      </c>
      <c r="O43" s="61">
        <v>2235186</v>
      </c>
      <c r="P43" s="61">
        <v>0</v>
      </c>
      <c r="Q43" s="54">
        <f>M43-N43-O43</f>
        <v>359158</v>
      </c>
      <c r="R43" s="54">
        <f>C43+H43+M43</f>
        <v>4928586</v>
      </c>
    </row>
    <row r="44" spans="1:18" s="6" customFormat="1" ht="28.5">
      <c r="A44" s="72" t="s">
        <v>54</v>
      </c>
      <c r="B44" s="70"/>
      <c r="C44" s="61"/>
      <c r="D44" s="61"/>
      <c r="E44" s="61"/>
      <c r="F44" s="61"/>
      <c r="G44" s="54"/>
      <c r="H44" s="54"/>
      <c r="I44" s="61"/>
      <c r="J44" s="61"/>
      <c r="K44" s="61"/>
      <c r="L44" s="54"/>
      <c r="M44" s="54"/>
      <c r="N44" s="61"/>
      <c r="O44" s="61"/>
      <c r="P44" s="61"/>
      <c r="Q44" s="54"/>
      <c r="R44" s="54"/>
    </row>
    <row r="45" spans="1:18" s="6" customFormat="1" ht="66.75" customHeight="1">
      <c r="A45" s="72" t="s">
        <v>55</v>
      </c>
      <c r="B45" s="70" t="s">
        <v>56</v>
      </c>
      <c r="C45" s="55">
        <f>D45+E45+F45+G45</f>
        <v>250000</v>
      </c>
      <c r="D45" s="61">
        <v>0</v>
      </c>
      <c r="E45" s="61">
        <v>0</v>
      </c>
      <c r="F45" s="61">
        <v>0</v>
      </c>
      <c r="G45" s="54">
        <v>250000</v>
      </c>
      <c r="H45" s="55">
        <f>I45+J45+K45+L45</f>
        <v>900000</v>
      </c>
      <c r="I45" s="61">
        <v>0</v>
      </c>
      <c r="J45" s="61">
        <v>0</v>
      </c>
      <c r="K45" s="61">
        <v>0</v>
      </c>
      <c r="L45" s="54">
        <v>900000</v>
      </c>
      <c r="M45" s="55">
        <f>N45+O45+P45+Q45</f>
        <v>500000</v>
      </c>
      <c r="N45" s="61">
        <v>0</v>
      </c>
      <c r="O45" s="61">
        <v>0</v>
      </c>
      <c r="P45" s="61">
        <v>0</v>
      </c>
      <c r="Q45" s="54">
        <v>500000</v>
      </c>
      <c r="R45" s="54">
        <f>C45+H45+M45</f>
        <v>1650000</v>
      </c>
    </row>
    <row r="46" spans="1:18" s="6" customFormat="1" ht="37.5" customHeight="1">
      <c r="A46" s="72" t="s">
        <v>57</v>
      </c>
      <c r="B46" s="70" t="s">
        <v>58</v>
      </c>
      <c r="C46" s="61">
        <v>920700</v>
      </c>
      <c r="D46" s="61">
        <v>0</v>
      </c>
      <c r="E46" s="61">
        <v>0</v>
      </c>
      <c r="F46" s="61">
        <v>0</v>
      </c>
      <c r="G46" s="61">
        <v>920700</v>
      </c>
      <c r="H46" s="54">
        <v>2577000</v>
      </c>
      <c r="I46" s="61">
        <v>0</v>
      </c>
      <c r="J46" s="61">
        <v>0</v>
      </c>
      <c r="K46" s="61">
        <v>0</v>
      </c>
      <c r="L46" s="54">
        <v>2577000</v>
      </c>
      <c r="M46" s="54">
        <v>1153500</v>
      </c>
      <c r="N46" s="61">
        <v>0</v>
      </c>
      <c r="O46" s="61">
        <v>0</v>
      </c>
      <c r="P46" s="61">
        <v>0</v>
      </c>
      <c r="Q46" s="54">
        <v>1153500</v>
      </c>
      <c r="R46" s="54">
        <f>C46+H46+M46</f>
        <v>4651200</v>
      </c>
    </row>
    <row r="47" spans="1:18" s="6" customFormat="1" ht="17.25" customHeight="1">
      <c r="A47" s="71" t="s">
        <v>59</v>
      </c>
      <c r="B47" s="73"/>
      <c r="C47" s="55"/>
      <c r="D47" s="61"/>
      <c r="E47" s="61"/>
      <c r="F47" s="61"/>
      <c r="G47" s="54"/>
      <c r="H47" s="55"/>
      <c r="I47" s="61"/>
      <c r="J47" s="61"/>
      <c r="K47" s="61"/>
      <c r="L47" s="54"/>
      <c r="M47" s="55"/>
      <c r="N47" s="61"/>
      <c r="O47" s="61"/>
      <c r="P47" s="61"/>
      <c r="Q47" s="54"/>
      <c r="R47" s="54"/>
    </row>
    <row r="48" spans="1:18" s="6" customFormat="1" ht="57">
      <c r="A48" s="72" t="s">
        <v>43</v>
      </c>
      <c r="B48" s="73"/>
      <c r="C48" s="55"/>
      <c r="D48" s="61"/>
      <c r="E48" s="61"/>
      <c r="F48" s="61"/>
      <c r="G48" s="54"/>
      <c r="H48" s="55"/>
      <c r="I48" s="61"/>
      <c r="J48" s="61"/>
      <c r="K48" s="61"/>
      <c r="L48" s="54"/>
      <c r="M48" s="55"/>
      <c r="N48" s="61"/>
      <c r="O48" s="61"/>
      <c r="P48" s="61"/>
      <c r="Q48" s="54"/>
      <c r="R48" s="54"/>
    </row>
    <row r="49" spans="1:18" s="6" customFormat="1" ht="42.75">
      <c r="A49" s="72" t="s">
        <v>60</v>
      </c>
      <c r="B49" s="70" t="s">
        <v>61</v>
      </c>
      <c r="C49" s="55">
        <v>372800</v>
      </c>
      <c r="D49" s="61">
        <v>0</v>
      </c>
      <c r="E49" s="61">
        <v>0</v>
      </c>
      <c r="F49" s="61">
        <v>0</v>
      </c>
      <c r="G49" s="54">
        <v>372800</v>
      </c>
      <c r="H49" s="55">
        <v>815700</v>
      </c>
      <c r="I49" s="61">
        <v>0</v>
      </c>
      <c r="J49" s="61">
        <v>0</v>
      </c>
      <c r="K49" s="61">
        <v>0</v>
      </c>
      <c r="L49" s="54">
        <v>815700</v>
      </c>
      <c r="M49" s="55">
        <v>664700</v>
      </c>
      <c r="N49" s="61">
        <v>0</v>
      </c>
      <c r="O49" s="61">
        <v>0</v>
      </c>
      <c r="P49" s="61">
        <v>0</v>
      </c>
      <c r="Q49" s="55">
        <v>664700</v>
      </c>
      <c r="R49" s="54">
        <v>1853200</v>
      </c>
    </row>
    <row r="50" spans="1:18" s="6" customFormat="1" ht="32.25" customHeight="1">
      <c r="A50" s="72" t="s">
        <v>62</v>
      </c>
      <c r="B50" s="70" t="s">
        <v>63</v>
      </c>
      <c r="C50" s="55">
        <v>333400</v>
      </c>
      <c r="D50" s="61">
        <v>0</v>
      </c>
      <c r="E50" s="61">
        <v>0</v>
      </c>
      <c r="F50" s="61">
        <v>0</v>
      </c>
      <c r="G50" s="54">
        <v>333400</v>
      </c>
      <c r="H50" s="55">
        <v>161800</v>
      </c>
      <c r="I50" s="61">
        <v>0</v>
      </c>
      <c r="J50" s="61">
        <v>0</v>
      </c>
      <c r="K50" s="61">
        <v>0</v>
      </c>
      <c r="L50" s="54">
        <v>161800</v>
      </c>
      <c r="M50" s="55">
        <v>0</v>
      </c>
      <c r="N50" s="61">
        <v>0</v>
      </c>
      <c r="O50" s="61">
        <v>0</v>
      </c>
      <c r="P50" s="61">
        <v>0</v>
      </c>
      <c r="Q50" s="54">
        <v>0</v>
      </c>
      <c r="R50" s="54">
        <v>495200</v>
      </c>
    </row>
    <row r="51" spans="1:18" s="6" customFormat="1" ht="28.5">
      <c r="A51" s="72" t="s">
        <v>54</v>
      </c>
      <c r="B51" s="70"/>
      <c r="C51" s="55"/>
      <c r="D51" s="61"/>
      <c r="E51" s="61"/>
      <c r="F51" s="61"/>
      <c r="G51" s="54"/>
      <c r="H51" s="55"/>
      <c r="I51" s="61"/>
      <c r="J51" s="61"/>
      <c r="K51" s="61"/>
      <c r="L51" s="54"/>
      <c r="M51" s="55"/>
      <c r="N51" s="61"/>
      <c r="O51" s="61"/>
      <c r="P51" s="61"/>
      <c r="Q51" s="54"/>
      <c r="R51" s="54"/>
    </row>
    <row r="52" spans="1:18" s="6" customFormat="1" ht="42.75">
      <c r="A52" s="72" t="s">
        <v>60</v>
      </c>
      <c r="B52" s="70" t="s">
        <v>64</v>
      </c>
      <c r="C52" s="55">
        <v>636400</v>
      </c>
      <c r="D52" s="61">
        <v>0</v>
      </c>
      <c r="E52" s="61">
        <v>0</v>
      </c>
      <c r="F52" s="61">
        <v>0</v>
      </c>
      <c r="G52" s="55">
        <v>636400</v>
      </c>
      <c r="H52" s="55">
        <v>486200</v>
      </c>
      <c r="I52" s="61">
        <v>0</v>
      </c>
      <c r="J52" s="61">
        <v>0</v>
      </c>
      <c r="K52" s="61">
        <v>0</v>
      </c>
      <c r="L52" s="54">
        <v>486200</v>
      </c>
      <c r="M52" s="55">
        <v>390300</v>
      </c>
      <c r="N52" s="61">
        <v>0</v>
      </c>
      <c r="O52" s="61">
        <v>0</v>
      </c>
      <c r="P52" s="61">
        <v>0</v>
      </c>
      <c r="Q52" s="54">
        <v>390300</v>
      </c>
      <c r="R52" s="54">
        <v>1512900</v>
      </c>
    </row>
    <row r="53" spans="1:18" s="6" customFormat="1" ht="29.25" customHeight="1">
      <c r="A53" s="72" t="s">
        <v>62</v>
      </c>
      <c r="B53" s="70" t="s">
        <v>65</v>
      </c>
      <c r="C53" s="55">
        <v>606200</v>
      </c>
      <c r="D53" s="61">
        <v>0</v>
      </c>
      <c r="E53" s="61">
        <v>0</v>
      </c>
      <c r="F53" s="61">
        <v>0</v>
      </c>
      <c r="G53" s="55">
        <v>606200</v>
      </c>
      <c r="H53" s="55">
        <v>635200</v>
      </c>
      <c r="I53" s="61">
        <v>0</v>
      </c>
      <c r="J53" s="61">
        <v>0</v>
      </c>
      <c r="K53" s="61">
        <v>0</v>
      </c>
      <c r="L53" s="54">
        <v>635200</v>
      </c>
      <c r="M53" s="55">
        <v>539800</v>
      </c>
      <c r="N53" s="61">
        <v>0</v>
      </c>
      <c r="O53" s="61">
        <v>0</v>
      </c>
      <c r="P53" s="61">
        <v>0</v>
      </c>
      <c r="Q53" s="54">
        <v>539800</v>
      </c>
      <c r="R53" s="54">
        <v>1781200</v>
      </c>
    </row>
    <row r="54" spans="1:18" s="6" customFormat="1" ht="85.5">
      <c r="A54" s="69" t="s">
        <v>66</v>
      </c>
      <c r="B54" s="70"/>
      <c r="C54" s="55"/>
      <c r="D54" s="61"/>
      <c r="E54" s="61"/>
      <c r="F54" s="61"/>
      <c r="G54" s="55"/>
      <c r="H54" s="55"/>
      <c r="I54" s="61"/>
      <c r="J54" s="61"/>
      <c r="K54" s="61"/>
      <c r="L54" s="55"/>
      <c r="M54" s="55"/>
      <c r="N54" s="61"/>
      <c r="O54" s="61"/>
      <c r="P54" s="61"/>
      <c r="Q54" s="55"/>
      <c r="R54" s="54"/>
    </row>
    <row r="55" spans="1:18" s="6" customFormat="1" ht="28.5">
      <c r="A55" s="74" t="s">
        <v>67</v>
      </c>
      <c r="B55" s="70" t="s">
        <v>68</v>
      </c>
      <c r="C55" s="55">
        <v>0</v>
      </c>
      <c r="D55" s="61">
        <v>0</v>
      </c>
      <c r="E55" s="61">
        <v>0</v>
      </c>
      <c r="F55" s="61">
        <v>0</v>
      </c>
      <c r="G55" s="55">
        <v>0</v>
      </c>
      <c r="H55" s="55">
        <v>8700</v>
      </c>
      <c r="I55" s="61">
        <v>900</v>
      </c>
      <c r="J55" s="61">
        <v>0</v>
      </c>
      <c r="K55" s="61">
        <v>0</v>
      </c>
      <c r="L55" s="55">
        <v>7800</v>
      </c>
      <c r="M55" s="55">
        <v>10000</v>
      </c>
      <c r="N55" s="61">
        <v>0</v>
      </c>
      <c r="O55" s="61">
        <v>0</v>
      </c>
      <c r="P55" s="61">
        <v>0</v>
      </c>
      <c r="Q55" s="55">
        <v>10000</v>
      </c>
      <c r="R55" s="54">
        <v>18700</v>
      </c>
    </row>
    <row r="56" spans="1:18" s="6" customFormat="1" ht="28.5">
      <c r="A56" s="74" t="s">
        <v>69</v>
      </c>
      <c r="B56" s="70" t="s">
        <v>70</v>
      </c>
      <c r="C56" s="55">
        <v>0</v>
      </c>
      <c r="D56" s="61">
        <v>0</v>
      </c>
      <c r="E56" s="61">
        <v>0</v>
      </c>
      <c r="F56" s="61">
        <v>0</v>
      </c>
      <c r="G56" s="55">
        <v>0</v>
      </c>
      <c r="H56" s="55">
        <v>3300</v>
      </c>
      <c r="I56" s="61">
        <v>3300</v>
      </c>
      <c r="J56" s="61">
        <v>0</v>
      </c>
      <c r="K56" s="61">
        <v>0</v>
      </c>
      <c r="L56" s="55">
        <v>0</v>
      </c>
      <c r="M56" s="55">
        <v>84300</v>
      </c>
      <c r="N56" s="61">
        <v>0</v>
      </c>
      <c r="O56" s="61">
        <v>0</v>
      </c>
      <c r="P56" s="61">
        <v>84300</v>
      </c>
      <c r="Q56" s="55">
        <v>0</v>
      </c>
      <c r="R56" s="54">
        <v>87600</v>
      </c>
    </row>
    <row r="57" spans="1:18" s="6" customFormat="1" ht="57">
      <c r="A57" s="69" t="s">
        <v>71</v>
      </c>
      <c r="B57" s="70" t="s">
        <v>72</v>
      </c>
      <c r="C57" s="61">
        <f>SUM(D57:G57)</f>
        <v>1220</v>
      </c>
      <c r="D57" s="61">
        <v>286</v>
      </c>
      <c r="E57" s="61">
        <v>0</v>
      </c>
      <c r="F57" s="61">
        <v>934</v>
      </c>
      <c r="G57" s="54">
        <v>0</v>
      </c>
      <c r="H57" s="54">
        <f>SUM(I57:L57)</f>
        <v>0</v>
      </c>
      <c r="I57" s="61">
        <v>0</v>
      </c>
      <c r="J57" s="61">
        <v>0</v>
      </c>
      <c r="K57" s="61">
        <v>0</v>
      </c>
      <c r="L57" s="54">
        <v>0</v>
      </c>
      <c r="M57" s="54">
        <f>SUM(N57:Q57)</f>
        <v>0</v>
      </c>
      <c r="N57" s="61">
        <v>0</v>
      </c>
      <c r="O57" s="61">
        <v>0</v>
      </c>
      <c r="P57" s="61">
        <v>0</v>
      </c>
      <c r="Q57" s="54">
        <v>0</v>
      </c>
      <c r="R57" s="54">
        <f>M57+H57+C57</f>
        <v>1220</v>
      </c>
    </row>
    <row r="58" spans="1:18" s="6" customFormat="1" ht="42.75">
      <c r="A58" s="69" t="s">
        <v>73</v>
      </c>
      <c r="B58" s="70"/>
      <c r="C58" s="61"/>
      <c r="D58" s="61"/>
      <c r="E58" s="61"/>
      <c r="F58" s="61"/>
      <c r="G58" s="54"/>
      <c r="H58" s="54"/>
      <c r="I58" s="61"/>
      <c r="J58" s="61"/>
      <c r="K58" s="61"/>
      <c r="L58" s="54"/>
      <c r="M58" s="54"/>
      <c r="N58" s="61"/>
      <c r="O58" s="61"/>
      <c r="P58" s="61"/>
      <c r="Q58" s="54"/>
      <c r="R58" s="54"/>
    </row>
    <row r="59" spans="1:18" s="6" customFormat="1" ht="48.75" customHeight="1">
      <c r="A59" s="69" t="s">
        <v>74</v>
      </c>
      <c r="B59" s="70" t="s">
        <v>75</v>
      </c>
      <c r="C59" s="61">
        <f>SUM(D59:G59)</f>
        <v>415000</v>
      </c>
      <c r="D59" s="61">
        <v>0</v>
      </c>
      <c r="E59" s="61">
        <v>0</v>
      </c>
      <c r="F59" s="61">
        <v>415000</v>
      </c>
      <c r="G59" s="54">
        <v>0</v>
      </c>
      <c r="H59" s="54">
        <f>SUM(I59:L59)</f>
        <v>0</v>
      </c>
      <c r="I59" s="61">
        <v>0</v>
      </c>
      <c r="J59" s="61">
        <v>0</v>
      </c>
      <c r="K59" s="61">
        <v>0</v>
      </c>
      <c r="L59" s="54">
        <v>0</v>
      </c>
      <c r="M59" s="54">
        <f>SUM(N59:Q59)</f>
        <v>0</v>
      </c>
      <c r="N59" s="61">
        <v>0</v>
      </c>
      <c r="O59" s="61">
        <v>0</v>
      </c>
      <c r="P59" s="61">
        <v>0</v>
      </c>
      <c r="Q59" s="54">
        <v>0</v>
      </c>
      <c r="R59" s="54">
        <f>M59+H59+C59</f>
        <v>415000</v>
      </c>
    </row>
    <row r="60" spans="1:18" s="6" customFormat="1" ht="28.5">
      <c r="A60" s="71" t="s">
        <v>76</v>
      </c>
      <c r="B60" s="70" t="s">
        <v>77</v>
      </c>
      <c r="C60" s="61">
        <f>SUM(D60:G60)</f>
        <v>46265</v>
      </c>
      <c r="D60" s="61">
        <v>0</v>
      </c>
      <c r="E60" s="54">
        <v>46265</v>
      </c>
      <c r="F60" s="61">
        <v>0</v>
      </c>
      <c r="G60" s="54">
        <v>0</v>
      </c>
      <c r="H60" s="54">
        <f>SUM(I60:L60)</f>
        <v>217713</v>
      </c>
      <c r="I60" s="61">
        <v>0</v>
      </c>
      <c r="J60" s="61">
        <v>0</v>
      </c>
      <c r="K60" s="61">
        <v>217713</v>
      </c>
      <c r="L60" s="54">
        <v>0</v>
      </c>
      <c r="M60" s="54">
        <f>SUM(N60:Q60)</f>
        <v>507997</v>
      </c>
      <c r="N60" s="61">
        <v>0</v>
      </c>
      <c r="O60" s="61">
        <v>0</v>
      </c>
      <c r="P60" s="61">
        <v>507997</v>
      </c>
      <c r="Q60" s="54">
        <v>0</v>
      </c>
      <c r="R60" s="54">
        <f>M60+H60+C60</f>
        <v>771975</v>
      </c>
    </row>
    <row r="61" spans="1:19" s="6" customFormat="1" ht="81.75" customHeight="1">
      <c r="A61" s="69" t="s">
        <v>21</v>
      </c>
      <c r="B61" s="34" t="s">
        <v>78</v>
      </c>
      <c r="C61" s="61">
        <f>SUM(C30:C60)</f>
        <v>12579682.9</v>
      </c>
      <c r="D61" s="61">
        <f aca="true" t="shared" si="2" ref="D61:Q61">SUM(D30:D60)</f>
        <v>212894</v>
      </c>
      <c r="E61" s="61">
        <f>SUM(E30:E60)</f>
        <v>246265</v>
      </c>
      <c r="F61" s="61">
        <f t="shared" si="2"/>
        <v>2077934</v>
      </c>
      <c r="G61" s="61">
        <f t="shared" si="2"/>
        <v>10042589.9</v>
      </c>
      <c r="H61" s="61">
        <f t="shared" si="2"/>
        <v>13513213</v>
      </c>
      <c r="I61" s="61">
        <f t="shared" si="2"/>
        <v>150358</v>
      </c>
      <c r="J61" s="61">
        <f t="shared" si="2"/>
        <v>500000</v>
      </c>
      <c r="K61" s="61">
        <f t="shared" si="2"/>
        <v>2240713</v>
      </c>
      <c r="L61" s="61">
        <f t="shared" si="2"/>
        <v>10622142</v>
      </c>
      <c r="M61" s="61">
        <f t="shared" si="2"/>
        <v>33421983</v>
      </c>
      <c r="N61" s="61">
        <f t="shared" si="2"/>
        <v>1392642</v>
      </c>
      <c r="O61" s="61">
        <f t="shared" si="2"/>
        <v>4665186</v>
      </c>
      <c r="P61" s="61">
        <f t="shared" si="2"/>
        <v>592297</v>
      </c>
      <c r="Q61" s="61">
        <f t="shared" si="2"/>
        <v>26771858</v>
      </c>
      <c r="R61" s="61">
        <f>SUM(R30:R60)</f>
        <v>59514878.9</v>
      </c>
      <c r="S61" s="11"/>
    </row>
    <row r="62" spans="1:18" s="6" customFormat="1" ht="18" customHeight="1">
      <c r="A62" s="40" t="s">
        <v>79</v>
      </c>
      <c r="B62" s="40"/>
      <c r="C62" s="41"/>
      <c r="D62" s="42"/>
      <c r="E62" s="42"/>
      <c r="F62" s="42"/>
      <c r="G62" s="42"/>
      <c r="H62" s="41"/>
      <c r="I62" s="42"/>
      <c r="J62" s="42"/>
      <c r="K62" s="42"/>
      <c r="L62" s="42"/>
      <c r="M62" s="41"/>
      <c r="N62" s="42"/>
      <c r="O62" s="42"/>
      <c r="P62" s="42"/>
      <c r="Q62" s="42"/>
      <c r="R62" s="42"/>
    </row>
    <row r="63" spans="1:18" s="9" customFormat="1" ht="15.75">
      <c r="A63" s="75" t="s">
        <v>80</v>
      </c>
      <c r="B63" s="75"/>
      <c r="C63" s="59"/>
      <c r="D63" s="76"/>
      <c r="E63" s="76"/>
      <c r="F63" s="76"/>
      <c r="G63" s="76"/>
      <c r="H63" s="59"/>
      <c r="I63" s="76"/>
      <c r="J63" s="76"/>
      <c r="K63" s="76"/>
      <c r="L63" s="76"/>
      <c r="M63" s="59"/>
      <c r="N63" s="76"/>
      <c r="O63" s="76"/>
      <c r="P63" s="76"/>
      <c r="Q63" s="76"/>
      <c r="R63" s="59"/>
    </row>
    <row r="64" spans="1:18" s="9" customFormat="1" ht="42" customHeight="1">
      <c r="A64" s="77" t="s">
        <v>81</v>
      </c>
      <c r="B64" s="78">
        <v>930</v>
      </c>
      <c r="C64" s="61">
        <v>62325</v>
      </c>
      <c r="D64" s="61">
        <v>0</v>
      </c>
      <c r="E64" s="61">
        <v>62325</v>
      </c>
      <c r="F64" s="61">
        <v>0</v>
      </c>
      <c r="G64" s="54">
        <v>0</v>
      </c>
      <c r="H64" s="61">
        <f>J64</f>
        <v>2499413</v>
      </c>
      <c r="I64" s="61">
        <v>0</v>
      </c>
      <c r="J64" s="61">
        <v>2499413</v>
      </c>
      <c r="K64" s="61">
        <v>0</v>
      </c>
      <c r="L64" s="54">
        <v>0</v>
      </c>
      <c r="M64" s="61">
        <f>O64</f>
        <v>9201224.4</v>
      </c>
      <c r="N64" s="61">
        <v>0</v>
      </c>
      <c r="O64" s="61">
        <v>9201224.4</v>
      </c>
      <c r="P64" s="61">
        <v>0</v>
      </c>
      <c r="Q64" s="54">
        <v>0</v>
      </c>
      <c r="R64" s="54">
        <f aca="true" t="shared" si="3" ref="R64:R79">C64+H64+M64</f>
        <v>11762962.4</v>
      </c>
    </row>
    <row r="65" spans="1:18" s="9" customFormat="1" ht="54.75" customHeight="1">
      <c r="A65" s="79" t="s">
        <v>82</v>
      </c>
      <c r="B65" s="78">
        <v>98</v>
      </c>
      <c r="C65" s="61">
        <f>E65</f>
        <v>85998</v>
      </c>
      <c r="D65" s="61">
        <v>0</v>
      </c>
      <c r="E65" s="61">
        <v>85998</v>
      </c>
      <c r="F65" s="61">
        <v>0</v>
      </c>
      <c r="G65" s="54">
        <v>0</v>
      </c>
      <c r="H65" s="61">
        <f>J65</f>
        <v>1077478.3</v>
      </c>
      <c r="I65" s="61">
        <v>0</v>
      </c>
      <c r="J65" s="61">
        <v>1077478.3</v>
      </c>
      <c r="K65" s="61">
        <v>0</v>
      </c>
      <c r="L65" s="54">
        <v>0</v>
      </c>
      <c r="M65" s="61">
        <f>O65</f>
        <v>630728</v>
      </c>
      <c r="N65" s="61">
        <v>0</v>
      </c>
      <c r="O65" s="61">
        <v>630728</v>
      </c>
      <c r="P65" s="61">
        <v>0</v>
      </c>
      <c r="Q65" s="54">
        <v>0</v>
      </c>
      <c r="R65" s="54">
        <f t="shared" si="3"/>
        <v>1794204.3</v>
      </c>
    </row>
    <row r="66" spans="1:18" s="9" customFormat="1" ht="66.75" customHeight="1">
      <c r="A66" s="79" t="s">
        <v>83</v>
      </c>
      <c r="B66" s="78">
        <v>0</v>
      </c>
      <c r="C66" s="61">
        <f>E66</f>
        <v>440745.6</v>
      </c>
      <c r="D66" s="61">
        <v>0</v>
      </c>
      <c r="E66" s="61">
        <v>440745.6</v>
      </c>
      <c r="F66" s="61">
        <v>0</v>
      </c>
      <c r="G66" s="54">
        <v>0</v>
      </c>
      <c r="H66" s="61">
        <f>J66</f>
        <v>918499.3</v>
      </c>
      <c r="I66" s="61">
        <v>0</v>
      </c>
      <c r="J66" s="61">
        <v>918499.3</v>
      </c>
      <c r="K66" s="61">
        <v>0</v>
      </c>
      <c r="L66" s="54">
        <v>0</v>
      </c>
      <c r="M66" s="61">
        <f>O66</f>
        <v>1914289.3</v>
      </c>
      <c r="N66" s="61">
        <v>0</v>
      </c>
      <c r="O66" s="61">
        <v>1914289.3</v>
      </c>
      <c r="P66" s="61">
        <v>0</v>
      </c>
      <c r="Q66" s="54">
        <v>0</v>
      </c>
      <c r="R66" s="54">
        <f t="shared" si="3"/>
        <v>3273534.2</v>
      </c>
    </row>
    <row r="67" spans="1:18" s="9" customFormat="1" ht="54.75" customHeight="1">
      <c r="A67" s="80" t="s">
        <v>84</v>
      </c>
      <c r="B67" s="81">
        <v>400</v>
      </c>
      <c r="C67" s="61">
        <v>300000</v>
      </c>
      <c r="D67" s="61">
        <v>0</v>
      </c>
      <c r="E67" s="61">
        <v>0</v>
      </c>
      <c r="F67" s="61">
        <v>300000</v>
      </c>
      <c r="G67" s="54">
        <v>0</v>
      </c>
      <c r="H67" s="61">
        <v>600000</v>
      </c>
      <c r="I67" s="61">
        <v>0</v>
      </c>
      <c r="J67" s="61">
        <v>0</v>
      </c>
      <c r="K67" s="61">
        <v>600000</v>
      </c>
      <c r="L67" s="54">
        <v>0</v>
      </c>
      <c r="M67" s="61">
        <v>0</v>
      </c>
      <c r="N67" s="61">
        <v>0</v>
      </c>
      <c r="O67" s="61">
        <v>0</v>
      </c>
      <c r="P67" s="61">
        <v>0</v>
      </c>
      <c r="Q67" s="54">
        <v>0</v>
      </c>
      <c r="R67" s="82">
        <f t="shared" si="3"/>
        <v>900000</v>
      </c>
    </row>
    <row r="68" spans="1:18" s="9" customFormat="1" ht="22.5" customHeight="1">
      <c r="A68" s="79" t="s">
        <v>85</v>
      </c>
      <c r="B68" s="78">
        <f>SUM(B64:B67)</f>
        <v>1428</v>
      </c>
      <c r="C68" s="61">
        <f>SUM(C64:C67)</f>
        <v>889068.6</v>
      </c>
      <c r="D68" s="61">
        <v>0</v>
      </c>
      <c r="E68" s="61">
        <f>SUM(E64:E67)</f>
        <v>589068.6</v>
      </c>
      <c r="F68" s="61">
        <v>300000</v>
      </c>
      <c r="G68" s="54">
        <v>0</v>
      </c>
      <c r="H68" s="61">
        <f>SUM(H64:H67)</f>
        <v>5095390.6</v>
      </c>
      <c r="I68" s="61">
        <v>0</v>
      </c>
      <c r="J68" s="61">
        <f>SUM(J64:J67)</f>
        <v>4495390.6</v>
      </c>
      <c r="K68" s="61">
        <v>600000</v>
      </c>
      <c r="L68" s="54">
        <v>0</v>
      </c>
      <c r="M68" s="61">
        <f>SUM(M64:M67)</f>
        <v>11746241.700000001</v>
      </c>
      <c r="N68" s="61">
        <v>0</v>
      </c>
      <c r="O68" s="61">
        <f>SUM(O64:O67)</f>
        <v>11746241.700000001</v>
      </c>
      <c r="P68" s="61">
        <v>0</v>
      </c>
      <c r="Q68" s="54">
        <v>0</v>
      </c>
      <c r="R68" s="54">
        <f>C68+H68+M68</f>
        <v>17730700.9</v>
      </c>
    </row>
    <row r="69" spans="1:18" s="9" customFormat="1" ht="19.5" customHeight="1">
      <c r="A69" s="37" t="s">
        <v>86</v>
      </c>
      <c r="B69" s="3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s="9" customFormat="1" ht="54.75" customHeight="1">
      <c r="A70" s="83" t="s">
        <v>87</v>
      </c>
      <c r="B70" s="34">
        <v>126</v>
      </c>
      <c r="C70" s="61">
        <f>E70</f>
        <v>2165</v>
      </c>
      <c r="D70" s="61">
        <v>0</v>
      </c>
      <c r="E70" s="61">
        <v>2165</v>
      </c>
      <c r="F70" s="61">
        <v>0</v>
      </c>
      <c r="G70" s="54">
        <v>0</v>
      </c>
      <c r="H70" s="54">
        <f>J70</f>
        <v>37757.1</v>
      </c>
      <c r="I70" s="61">
        <v>0</v>
      </c>
      <c r="J70" s="61">
        <v>37757.1</v>
      </c>
      <c r="K70" s="61">
        <v>0</v>
      </c>
      <c r="L70" s="61">
        <v>0</v>
      </c>
      <c r="M70" s="54">
        <f>O70</f>
        <v>7722.1</v>
      </c>
      <c r="N70" s="61">
        <v>0</v>
      </c>
      <c r="O70" s="61">
        <v>7722.1</v>
      </c>
      <c r="P70" s="61">
        <v>0</v>
      </c>
      <c r="Q70" s="54">
        <v>0</v>
      </c>
      <c r="R70" s="61">
        <f t="shared" si="3"/>
        <v>47644.2</v>
      </c>
    </row>
    <row r="71" spans="1:18" s="9" customFormat="1" ht="63" customHeight="1">
      <c r="A71" s="84" t="s">
        <v>88</v>
      </c>
      <c r="B71" s="34">
        <v>135</v>
      </c>
      <c r="C71" s="61">
        <f>E71</f>
        <v>4530</v>
      </c>
      <c r="D71" s="61">
        <v>0</v>
      </c>
      <c r="E71" s="61">
        <v>4530</v>
      </c>
      <c r="F71" s="61">
        <v>0</v>
      </c>
      <c r="G71" s="54">
        <v>0</v>
      </c>
      <c r="H71" s="54">
        <f>J71</f>
        <v>60798</v>
      </c>
      <c r="I71" s="61">
        <v>0</v>
      </c>
      <c r="J71" s="61">
        <v>60798</v>
      </c>
      <c r="K71" s="61">
        <v>0</v>
      </c>
      <c r="L71" s="61">
        <v>0</v>
      </c>
      <c r="M71" s="54">
        <f>O71</f>
        <v>90569.5</v>
      </c>
      <c r="N71" s="61">
        <v>0</v>
      </c>
      <c r="O71" s="61">
        <v>90569.5</v>
      </c>
      <c r="P71" s="61">
        <v>0</v>
      </c>
      <c r="Q71" s="54">
        <v>0</v>
      </c>
      <c r="R71" s="61">
        <f t="shared" si="3"/>
        <v>155897.5</v>
      </c>
    </row>
    <row r="72" spans="1:18" s="9" customFormat="1" ht="54.75" customHeight="1">
      <c r="A72" s="84" t="s">
        <v>89</v>
      </c>
      <c r="B72" s="34">
        <v>41</v>
      </c>
      <c r="C72" s="61">
        <v>0</v>
      </c>
      <c r="D72" s="61">
        <v>0</v>
      </c>
      <c r="E72" s="61">
        <v>0</v>
      </c>
      <c r="F72" s="61">
        <v>0</v>
      </c>
      <c r="G72" s="54">
        <v>0</v>
      </c>
      <c r="H72" s="54">
        <v>0</v>
      </c>
      <c r="I72" s="61">
        <v>0</v>
      </c>
      <c r="J72" s="61">
        <v>0</v>
      </c>
      <c r="K72" s="61">
        <v>0</v>
      </c>
      <c r="L72" s="61">
        <v>0</v>
      </c>
      <c r="M72" s="54">
        <f>O72</f>
        <v>77000</v>
      </c>
      <c r="N72" s="61">
        <v>0</v>
      </c>
      <c r="O72" s="61">
        <v>77000</v>
      </c>
      <c r="P72" s="61">
        <v>0</v>
      </c>
      <c r="Q72" s="54">
        <v>0</v>
      </c>
      <c r="R72" s="61">
        <f t="shared" si="3"/>
        <v>77000</v>
      </c>
    </row>
    <row r="73" spans="1:18" s="9" customFormat="1" ht="54.75" customHeight="1">
      <c r="A73" s="84" t="s">
        <v>90</v>
      </c>
      <c r="B73" s="34">
        <v>144</v>
      </c>
      <c r="C73" s="61">
        <v>54600</v>
      </c>
      <c r="D73" s="61">
        <v>0</v>
      </c>
      <c r="E73" s="61">
        <v>54600</v>
      </c>
      <c r="F73" s="61">
        <v>0</v>
      </c>
      <c r="G73" s="54">
        <v>0</v>
      </c>
      <c r="H73" s="54">
        <v>372600</v>
      </c>
      <c r="I73" s="61">
        <v>0</v>
      </c>
      <c r="J73" s="61">
        <v>372600</v>
      </c>
      <c r="K73" s="61">
        <v>0</v>
      </c>
      <c r="L73" s="61">
        <v>0</v>
      </c>
      <c r="M73" s="54">
        <f>O73</f>
        <v>764400</v>
      </c>
      <c r="N73" s="61">
        <v>0</v>
      </c>
      <c r="O73" s="61">
        <v>764400</v>
      </c>
      <c r="P73" s="61">
        <v>0</v>
      </c>
      <c r="Q73" s="54">
        <v>0</v>
      </c>
      <c r="R73" s="61">
        <f t="shared" si="3"/>
        <v>1191600</v>
      </c>
    </row>
    <row r="74" spans="1:18" s="9" customFormat="1" ht="54.75" customHeight="1">
      <c r="A74" s="84" t="s">
        <v>91</v>
      </c>
      <c r="B74" s="34">
        <v>480</v>
      </c>
      <c r="C74" s="61">
        <v>49717.5</v>
      </c>
      <c r="D74" s="61">
        <v>19887</v>
      </c>
      <c r="E74" s="61">
        <v>29830.5</v>
      </c>
      <c r="F74" s="61">
        <v>0</v>
      </c>
      <c r="G74" s="54">
        <v>0</v>
      </c>
      <c r="H74" s="54">
        <f>J74</f>
        <v>848400</v>
      </c>
      <c r="I74" s="61">
        <v>0</v>
      </c>
      <c r="J74" s="61">
        <v>848400</v>
      </c>
      <c r="K74" s="61">
        <v>0</v>
      </c>
      <c r="L74" s="61">
        <v>0</v>
      </c>
      <c r="M74" s="54">
        <f>O74</f>
        <v>1999800</v>
      </c>
      <c r="N74" s="61">
        <v>0</v>
      </c>
      <c r="O74" s="61">
        <v>1999800</v>
      </c>
      <c r="P74" s="61">
        <v>0</v>
      </c>
      <c r="Q74" s="54">
        <v>0</v>
      </c>
      <c r="R74" s="61">
        <f t="shared" si="3"/>
        <v>2897917.5</v>
      </c>
    </row>
    <row r="75" spans="1:18" s="9" customFormat="1" ht="43.5" customHeight="1">
      <c r="A75" s="71" t="s">
        <v>92</v>
      </c>
      <c r="B75" s="34"/>
      <c r="C75" s="61">
        <v>20207.6</v>
      </c>
      <c r="D75" s="61">
        <v>0</v>
      </c>
      <c r="E75" s="61">
        <v>20207.6</v>
      </c>
      <c r="F75" s="61">
        <v>0</v>
      </c>
      <c r="G75" s="54">
        <v>0</v>
      </c>
      <c r="H75" s="54">
        <f>J75</f>
        <v>60622.9</v>
      </c>
      <c r="I75" s="61">
        <v>0</v>
      </c>
      <c r="J75" s="61">
        <v>60622.9</v>
      </c>
      <c r="K75" s="61">
        <v>0</v>
      </c>
      <c r="L75" s="61">
        <v>0</v>
      </c>
      <c r="M75" s="54">
        <v>141453.5</v>
      </c>
      <c r="N75" s="61">
        <v>0</v>
      </c>
      <c r="O75" s="61">
        <v>141453.5</v>
      </c>
      <c r="P75" s="61">
        <v>0</v>
      </c>
      <c r="Q75" s="54">
        <v>0</v>
      </c>
      <c r="R75" s="61">
        <f t="shared" si="3"/>
        <v>222284</v>
      </c>
    </row>
    <row r="76" spans="1:18" s="9" customFormat="1" ht="36" customHeight="1">
      <c r="A76" s="85" t="s">
        <v>85</v>
      </c>
      <c r="B76" s="81">
        <f>B70+B71+B72+B73+B74</f>
        <v>926</v>
      </c>
      <c r="C76" s="54">
        <f>SUM(C70:C75)</f>
        <v>131220.1</v>
      </c>
      <c r="D76" s="54">
        <f aca="true" t="shared" si="4" ref="D76:Q76">SUM(D70:D75)</f>
        <v>19887</v>
      </c>
      <c r="E76" s="54">
        <f t="shared" si="4"/>
        <v>111333.1</v>
      </c>
      <c r="F76" s="54">
        <f t="shared" si="4"/>
        <v>0</v>
      </c>
      <c r="G76" s="54">
        <f>SUM(G70:G75)</f>
        <v>0</v>
      </c>
      <c r="H76" s="54">
        <f t="shared" si="4"/>
        <v>1380178</v>
      </c>
      <c r="I76" s="54">
        <f t="shared" si="4"/>
        <v>0</v>
      </c>
      <c r="J76" s="54">
        <f t="shared" si="4"/>
        <v>1380178</v>
      </c>
      <c r="K76" s="54">
        <f t="shared" si="4"/>
        <v>0</v>
      </c>
      <c r="L76" s="54">
        <f t="shared" si="4"/>
        <v>0</v>
      </c>
      <c r="M76" s="54">
        <f t="shared" si="4"/>
        <v>3080945.1</v>
      </c>
      <c r="N76" s="54">
        <f t="shared" si="4"/>
        <v>0</v>
      </c>
      <c r="O76" s="54">
        <f t="shared" si="4"/>
        <v>3080945.1</v>
      </c>
      <c r="P76" s="54">
        <f t="shared" si="4"/>
        <v>0</v>
      </c>
      <c r="Q76" s="54">
        <f t="shared" si="4"/>
        <v>0</v>
      </c>
      <c r="R76" s="61">
        <f t="shared" si="3"/>
        <v>4592343.2</v>
      </c>
    </row>
    <row r="77" spans="1:18" s="9" customFormat="1" ht="36" customHeight="1">
      <c r="A77" s="77" t="s">
        <v>81</v>
      </c>
      <c r="B77" s="78">
        <v>3498</v>
      </c>
      <c r="C77" s="61">
        <v>2000000</v>
      </c>
      <c r="D77" s="61">
        <v>0</v>
      </c>
      <c r="E77" s="61">
        <v>2000000</v>
      </c>
      <c r="F77" s="61">
        <v>0</v>
      </c>
      <c r="G77" s="54">
        <v>0</v>
      </c>
      <c r="H77" s="61">
        <f>J77</f>
        <v>5747500</v>
      </c>
      <c r="I77" s="61">
        <v>0</v>
      </c>
      <c r="J77" s="61">
        <v>5747500</v>
      </c>
      <c r="K77" s="61">
        <v>0</v>
      </c>
      <c r="L77" s="54">
        <v>0</v>
      </c>
      <c r="M77" s="61">
        <v>0</v>
      </c>
      <c r="N77" s="61">
        <v>0</v>
      </c>
      <c r="O77" s="61">
        <v>0</v>
      </c>
      <c r="P77" s="61">
        <v>0</v>
      </c>
      <c r="Q77" s="54">
        <v>0</v>
      </c>
      <c r="R77" s="61">
        <f t="shared" si="3"/>
        <v>7747500</v>
      </c>
    </row>
    <row r="78" spans="1:18" s="9" customFormat="1" ht="105" customHeight="1">
      <c r="A78" s="79" t="s">
        <v>93</v>
      </c>
      <c r="B78" s="78">
        <v>28000</v>
      </c>
      <c r="C78" s="61">
        <v>7000000</v>
      </c>
      <c r="D78" s="61">
        <v>0</v>
      </c>
      <c r="E78" s="61">
        <v>7000000</v>
      </c>
      <c r="F78" s="61">
        <v>0</v>
      </c>
      <c r="G78" s="54">
        <v>0</v>
      </c>
      <c r="H78" s="61">
        <v>23500000</v>
      </c>
      <c r="I78" s="61">
        <v>0</v>
      </c>
      <c r="J78" s="61">
        <v>23500000</v>
      </c>
      <c r="K78" s="61">
        <v>0</v>
      </c>
      <c r="L78" s="54">
        <v>0</v>
      </c>
      <c r="M78" s="61">
        <v>56000000</v>
      </c>
      <c r="N78" s="61">
        <v>0</v>
      </c>
      <c r="O78" s="61">
        <v>56000000</v>
      </c>
      <c r="P78" s="61">
        <v>0</v>
      </c>
      <c r="Q78" s="54">
        <v>0</v>
      </c>
      <c r="R78" s="61">
        <f t="shared" si="3"/>
        <v>86500000</v>
      </c>
    </row>
    <row r="79" spans="1:18" s="9" customFormat="1" ht="32.25" customHeight="1">
      <c r="A79" s="85" t="s">
        <v>94</v>
      </c>
      <c r="B79" s="81">
        <f>B77+B78</f>
        <v>31498</v>
      </c>
      <c r="C79" s="61">
        <f>SUM(C77:C78)</f>
        <v>9000000</v>
      </c>
      <c r="D79" s="61">
        <f aca="true" t="shared" si="5" ref="D79:Q79">SUM(D77:D78)</f>
        <v>0</v>
      </c>
      <c r="E79" s="61">
        <f t="shared" si="5"/>
        <v>9000000</v>
      </c>
      <c r="F79" s="61">
        <f t="shared" si="5"/>
        <v>0</v>
      </c>
      <c r="G79" s="61">
        <f t="shared" si="5"/>
        <v>0</v>
      </c>
      <c r="H79" s="61">
        <f t="shared" si="5"/>
        <v>29247500</v>
      </c>
      <c r="I79" s="61">
        <f t="shared" si="5"/>
        <v>0</v>
      </c>
      <c r="J79" s="61">
        <f t="shared" si="5"/>
        <v>29247500</v>
      </c>
      <c r="K79" s="61">
        <f t="shared" si="5"/>
        <v>0</v>
      </c>
      <c r="L79" s="61">
        <f t="shared" si="5"/>
        <v>0</v>
      </c>
      <c r="M79" s="61">
        <f>SUM(M77:M78)</f>
        <v>56000000</v>
      </c>
      <c r="N79" s="61">
        <f t="shared" si="5"/>
        <v>0</v>
      </c>
      <c r="O79" s="61">
        <f t="shared" si="5"/>
        <v>56000000</v>
      </c>
      <c r="P79" s="61">
        <f t="shared" si="5"/>
        <v>0</v>
      </c>
      <c r="Q79" s="61">
        <f t="shared" si="5"/>
        <v>0</v>
      </c>
      <c r="R79" s="61">
        <f t="shared" si="3"/>
        <v>94247500</v>
      </c>
    </row>
    <row r="80" spans="1:18" s="9" customFormat="1" ht="30.75" customHeight="1">
      <c r="A80" s="85" t="s">
        <v>21</v>
      </c>
      <c r="B80" s="81">
        <f>B79+B68+B76</f>
        <v>33852</v>
      </c>
      <c r="C80" s="61">
        <f>C68+C76+C79</f>
        <v>10020288.7</v>
      </c>
      <c r="D80" s="61">
        <f aca="true" t="shared" si="6" ref="D80:Q80">D68+D76+D79</f>
        <v>19887</v>
      </c>
      <c r="E80" s="61">
        <f t="shared" si="6"/>
        <v>9700401.7</v>
      </c>
      <c r="F80" s="61">
        <f>F68+F76+F79</f>
        <v>300000</v>
      </c>
      <c r="G80" s="61">
        <f t="shared" si="6"/>
        <v>0</v>
      </c>
      <c r="H80" s="61">
        <f>H68+H76+H79</f>
        <v>35723068.6</v>
      </c>
      <c r="I80" s="61">
        <f t="shared" si="6"/>
        <v>0</v>
      </c>
      <c r="J80" s="61">
        <f t="shared" si="6"/>
        <v>35123068.6</v>
      </c>
      <c r="K80" s="61">
        <f t="shared" si="6"/>
        <v>600000</v>
      </c>
      <c r="L80" s="61">
        <f t="shared" si="6"/>
        <v>0</v>
      </c>
      <c r="M80" s="61">
        <f t="shared" si="6"/>
        <v>70827186.8</v>
      </c>
      <c r="N80" s="61">
        <f t="shared" si="6"/>
        <v>0</v>
      </c>
      <c r="O80" s="61">
        <f t="shared" si="6"/>
        <v>70827186.8</v>
      </c>
      <c r="P80" s="61">
        <f t="shared" si="6"/>
        <v>0</v>
      </c>
      <c r="Q80" s="61">
        <f t="shared" si="6"/>
        <v>0</v>
      </c>
      <c r="R80" s="61">
        <f>C80+H80+M80</f>
        <v>116570544.1</v>
      </c>
    </row>
    <row r="81" spans="1:18" s="9" customFormat="1" ht="15.75">
      <c r="A81" s="68" t="s">
        <v>95</v>
      </c>
      <c r="B81" s="67"/>
      <c r="C81" s="86"/>
      <c r="D81" s="86"/>
      <c r="E81" s="86"/>
      <c r="F81" s="86"/>
      <c r="G81" s="86"/>
      <c r="H81" s="87"/>
      <c r="I81" s="87"/>
      <c r="J81" s="87"/>
      <c r="K81" s="87"/>
      <c r="L81" s="86"/>
      <c r="M81" s="86"/>
      <c r="N81" s="86"/>
      <c r="O81" s="86"/>
      <c r="P81" s="86"/>
      <c r="Q81" s="86"/>
      <c r="R81" s="86"/>
    </row>
    <row r="82" spans="1:18" s="9" customFormat="1" ht="15.75">
      <c r="A82" s="88" t="s">
        <v>96</v>
      </c>
      <c r="B82" s="88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s="9" customFormat="1" ht="36.75" customHeight="1">
      <c r="A83" s="71" t="s">
        <v>97</v>
      </c>
      <c r="B83" s="71"/>
      <c r="C83" s="55">
        <v>39500</v>
      </c>
      <c r="D83" s="55">
        <v>4500</v>
      </c>
      <c r="E83" s="55">
        <v>35000</v>
      </c>
      <c r="F83" s="55">
        <v>0</v>
      </c>
      <c r="G83" s="55">
        <v>0</v>
      </c>
      <c r="H83" s="55">
        <v>589002</v>
      </c>
      <c r="I83" s="54">
        <v>378079</v>
      </c>
      <c r="J83" s="54">
        <v>210923</v>
      </c>
      <c r="K83" s="54">
        <v>0</v>
      </c>
      <c r="L83" s="54">
        <v>0</v>
      </c>
      <c r="M83" s="55">
        <v>24500</v>
      </c>
      <c r="N83" s="54">
        <v>24500</v>
      </c>
      <c r="O83" s="54">
        <v>0</v>
      </c>
      <c r="P83" s="54">
        <v>0</v>
      </c>
      <c r="Q83" s="54">
        <v>0</v>
      </c>
      <c r="R83" s="61">
        <f aca="true" t="shared" si="7" ref="R83:R90">C83+H83+M83</f>
        <v>653002</v>
      </c>
    </row>
    <row r="84" spans="1:18" s="9" customFormat="1" ht="28.5" customHeight="1">
      <c r="A84" s="71" t="s">
        <v>98</v>
      </c>
      <c r="B84" s="71"/>
      <c r="C84" s="55">
        <f>SUM(D84:G84)</f>
        <v>14552</v>
      </c>
      <c r="D84" s="55">
        <v>2552</v>
      </c>
      <c r="E84" s="55">
        <v>12000</v>
      </c>
      <c r="F84" s="55">
        <v>0</v>
      </c>
      <c r="G84" s="55">
        <v>0</v>
      </c>
      <c r="H84" s="55">
        <f>SUM(I84:L84)</f>
        <v>449550</v>
      </c>
      <c r="I84" s="54">
        <v>40100</v>
      </c>
      <c r="J84" s="54">
        <v>409450</v>
      </c>
      <c r="K84" s="54">
        <v>0</v>
      </c>
      <c r="L84" s="54">
        <v>0</v>
      </c>
      <c r="M84" s="55">
        <f>SUM(N84:Q84)</f>
        <v>2809209</v>
      </c>
      <c r="N84" s="54">
        <v>161440</v>
      </c>
      <c r="O84" s="54">
        <v>2647769</v>
      </c>
      <c r="P84" s="54">
        <v>0</v>
      </c>
      <c r="Q84" s="54">
        <v>0</v>
      </c>
      <c r="R84" s="61">
        <f t="shared" si="7"/>
        <v>3273311</v>
      </c>
    </row>
    <row r="85" spans="1:18" s="9" customFormat="1" ht="82.5" customHeight="1">
      <c r="A85" s="71" t="s">
        <v>99</v>
      </c>
      <c r="B85" s="71"/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648000</v>
      </c>
      <c r="I85" s="54">
        <v>648000</v>
      </c>
      <c r="J85" s="54">
        <v>0</v>
      </c>
      <c r="K85" s="54">
        <v>0</v>
      </c>
      <c r="L85" s="54">
        <v>0</v>
      </c>
      <c r="M85" s="55">
        <v>1512000</v>
      </c>
      <c r="N85" s="54">
        <v>1512000</v>
      </c>
      <c r="O85" s="54">
        <v>0</v>
      </c>
      <c r="P85" s="54">
        <v>0</v>
      </c>
      <c r="Q85" s="54">
        <v>0</v>
      </c>
      <c r="R85" s="61">
        <f t="shared" si="7"/>
        <v>2160000</v>
      </c>
    </row>
    <row r="86" spans="1:18" s="9" customFormat="1" ht="33" customHeight="1">
      <c r="A86" s="71" t="s">
        <v>100</v>
      </c>
      <c r="B86" s="71"/>
      <c r="C86" s="55">
        <v>132838</v>
      </c>
      <c r="D86" s="55">
        <v>84338</v>
      </c>
      <c r="E86" s="55">
        <v>0</v>
      </c>
      <c r="F86" s="55">
        <v>48500</v>
      </c>
      <c r="G86" s="55">
        <v>0</v>
      </c>
      <c r="H86" s="55">
        <v>705351</v>
      </c>
      <c r="I86" s="55">
        <v>484708</v>
      </c>
      <c r="J86" s="55">
        <v>190643</v>
      </c>
      <c r="K86" s="55">
        <v>30000</v>
      </c>
      <c r="L86" s="55">
        <v>0</v>
      </c>
      <c r="M86" s="55">
        <v>996891</v>
      </c>
      <c r="N86" s="55">
        <v>926891</v>
      </c>
      <c r="O86" s="55">
        <v>0</v>
      </c>
      <c r="P86" s="55">
        <v>70000</v>
      </c>
      <c r="Q86" s="55">
        <v>0</v>
      </c>
      <c r="R86" s="61">
        <f t="shared" si="7"/>
        <v>1835080</v>
      </c>
    </row>
    <row r="87" spans="1:18" s="9" customFormat="1" ht="15.75">
      <c r="A87" s="71" t="s">
        <v>101</v>
      </c>
      <c r="B87" s="71"/>
      <c r="C87" s="55">
        <v>1200</v>
      </c>
      <c r="D87" s="55">
        <v>1200</v>
      </c>
      <c r="E87" s="55">
        <v>0</v>
      </c>
      <c r="F87" s="55">
        <v>0</v>
      </c>
      <c r="G87" s="55">
        <v>0</v>
      </c>
      <c r="H87" s="54">
        <v>5500</v>
      </c>
      <c r="I87" s="54">
        <v>5500</v>
      </c>
      <c r="J87" s="54">
        <v>0</v>
      </c>
      <c r="K87" s="54">
        <v>0</v>
      </c>
      <c r="L87" s="54">
        <v>0</v>
      </c>
      <c r="M87" s="55">
        <v>14000</v>
      </c>
      <c r="N87" s="54">
        <v>14000</v>
      </c>
      <c r="O87" s="54">
        <v>0</v>
      </c>
      <c r="P87" s="54">
        <v>0</v>
      </c>
      <c r="Q87" s="54">
        <v>0</v>
      </c>
      <c r="R87" s="61">
        <f t="shared" si="7"/>
        <v>20700</v>
      </c>
    </row>
    <row r="88" spans="1:18" s="9" customFormat="1" ht="33" customHeight="1">
      <c r="A88" s="71" t="s">
        <v>102</v>
      </c>
      <c r="B88" s="71"/>
      <c r="C88" s="55">
        <v>15000</v>
      </c>
      <c r="D88" s="55">
        <v>0</v>
      </c>
      <c r="E88" s="55">
        <v>15000</v>
      </c>
      <c r="F88" s="55">
        <v>0</v>
      </c>
      <c r="G88" s="55">
        <v>0</v>
      </c>
      <c r="H88" s="55">
        <v>154430</v>
      </c>
      <c r="I88" s="55">
        <v>153180</v>
      </c>
      <c r="J88" s="55">
        <v>0</v>
      </c>
      <c r="K88" s="55">
        <v>0</v>
      </c>
      <c r="L88" s="55">
        <v>1250</v>
      </c>
      <c r="M88" s="55">
        <v>57510</v>
      </c>
      <c r="N88" s="55">
        <v>55410</v>
      </c>
      <c r="O88" s="55">
        <v>0</v>
      </c>
      <c r="P88" s="55">
        <v>0</v>
      </c>
      <c r="Q88" s="55">
        <v>2100</v>
      </c>
      <c r="R88" s="61">
        <f t="shared" si="7"/>
        <v>226940</v>
      </c>
    </row>
    <row r="89" spans="1:19" s="9" customFormat="1" ht="84.75" customHeight="1">
      <c r="A89" s="71" t="s">
        <v>103</v>
      </c>
      <c r="B89" s="71"/>
      <c r="C89" s="55">
        <v>347224</v>
      </c>
      <c r="D89" s="55">
        <v>0</v>
      </c>
      <c r="E89" s="55">
        <v>347224</v>
      </c>
      <c r="F89" s="54">
        <v>0</v>
      </c>
      <c r="G89" s="55">
        <v>0</v>
      </c>
      <c r="H89" s="54">
        <v>1041672</v>
      </c>
      <c r="I89" s="54">
        <v>0</v>
      </c>
      <c r="J89" s="54">
        <v>1041672</v>
      </c>
      <c r="K89" s="54">
        <v>0</v>
      </c>
      <c r="L89" s="54">
        <v>0</v>
      </c>
      <c r="M89" s="55">
        <v>2430568</v>
      </c>
      <c r="N89" s="54">
        <v>0</v>
      </c>
      <c r="O89" s="55">
        <v>2430568</v>
      </c>
      <c r="P89" s="54">
        <v>0</v>
      </c>
      <c r="Q89" s="54">
        <v>0</v>
      </c>
      <c r="R89" s="61">
        <f t="shared" si="7"/>
        <v>3819464</v>
      </c>
      <c r="S89" s="12"/>
    </row>
    <row r="90" spans="1:18" s="9" customFormat="1" ht="63" customHeight="1">
      <c r="A90" s="71" t="s">
        <v>104</v>
      </c>
      <c r="B90" s="71"/>
      <c r="C90" s="55">
        <v>1600</v>
      </c>
      <c r="D90" s="55">
        <v>0</v>
      </c>
      <c r="E90" s="54">
        <v>1600</v>
      </c>
      <c r="F90" s="54">
        <v>0</v>
      </c>
      <c r="G90" s="55">
        <v>0</v>
      </c>
      <c r="H90" s="54">
        <v>4700</v>
      </c>
      <c r="I90" s="54">
        <v>0</v>
      </c>
      <c r="J90" s="54">
        <v>4700</v>
      </c>
      <c r="K90" s="54">
        <v>0</v>
      </c>
      <c r="L90" s="54">
        <v>0</v>
      </c>
      <c r="M90" s="55">
        <v>10500</v>
      </c>
      <c r="N90" s="54">
        <v>0</v>
      </c>
      <c r="O90" s="54">
        <v>10500</v>
      </c>
      <c r="P90" s="54">
        <v>0</v>
      </c>
      <c r="Q90" s="54">
        <v>0</v>
      </c>
      <c r="R90" s="61">
        <f t="shared" si="7"/>
        <v>16800</v>
      </c>
    </row>
    <row r="91" spans="1:18" s="9" customFormat="1" ht="15.75">
      <c r="A91" s="71" t="s">
        <v>21</v>
      </c>
      <c r="B91" s="90"/>
      <c r="C91" s="55">
        <f>SUM(C83:C90)</f>
        <v>551914</v>
      </c>
      <c r="D91" s="55">
        <f aca="true" t="shared" si="8" ref="D91:Q91">SUM(D83:D90)</f>
        <v>92590</v>
      </c>
      <c r="E91" s="55">
        <f t="shared" si="8"/>
        <v>410824</v>
      </c>
      <c r="F91" s="55">
        <f t="shared" si="8"/>
        <v>48500</v>
      </c>
      <c r="G91" s="55">
        <f t="shared" si="8"/>
        <v>0</v>
      </c>
      <c r="H91" s="55">
        <f t="shared" si="8"/>
        <v>3598205</v>
      </c>
      <c r="I91" s="55">
        <f t="shared" si="8"/>
        <v>1709567</v>
      </c>
      <c r="J91" s="55">
        <f t="shared" si="8"/>
        <v>1857388</v>
      </c>
      <c r="K91" s="55">
        <f t="shared" si="8"/>
        <v>30000</v>
      </c>
      <c r="L91" s="55">
        <f t="shared" si="8"/>
        <v>1250</v>
      </c>
      <c r="M91" s="55">
        <f t="shared" si="8"/>
        <v>7855178</v>
      </c>
      <c r="N91" s="55">
        <f t="shared" si="8"/>
        <v>2694241</v>
      </c>
      <c r="O91" s="55">
        <f t="shared" si="8"/>
        <v>5088837</v>
      </c>
      <c r="P91" s="55">
        <f t="shared" si="8"/>
        <v>70000</v>
      </c>
      <c r="Q91" s="55">
        <f t="shared" si="8"/>
        <v>2100</v>
      </c>
      <c r="R91" s="55">
        <f>SUM(R83:R90)</f>
        <v>12005297</v>
      </c>
    </row>
    <row r="92" spans="1:18" s="13" customFormat="1" ht="15.75">
      <c r="A92" s="88" t="s">
        <v>105</v>
      </c>
      <c r="B92" s="8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1:18" s="14" customFormat="1" ht="18.75" customHeight="1">
      <c r="A93" s="91" t="s">
        <v>106</v>
      </c>
      <c r="B93" s="78">
        <v>1289</v>
      </c>
      <c r="C93" s="76">
        <f>D93</f>
        <v>450</v>
      </c>
      <c r="D93" s="55">
        <f>672-222</f>
        <v>450</v>
      </c>
      <c r="E93" s="55">
        <v>0</v>
      </c>
      <c r="F93" s="55">
        <v>0</v>
      </c>
      <c r="G93" s="55">
        <v>0</v>
      </c>
      <c r="H93" s="76">
        <v>597458</v>
      </c>
      <c r="I93" s="76">
        <v>48012</v>
      </c>
      <c r="J93" s="76">
        <v>260250</v>
      </c>
      <c r="K93" s="76">
        <v>289196</v>
      </c>
      <c r="L93" s="76">
        <v>0</v>
      </c>
      <c r="M93" s="76">
        <v>1521839</v>
      </c>
      <c r="N93" s="92">
        <v>67868</v>
      </c>
      <c r="O93" s="92">
        <v>692827</v>
      </c>
      <c r="P93" s="92">
        <v>761144</v>
      </c>
      <c r="Q93" s="92">
        <v>0</v>
      </c>
      <c r="R93" s="61">
        <f aca="true" t="shared" si="9" ref="R93:R106">C93+H93+M93</f>
        <v>2119747</v>
      </c>
    </row>
    <row r="94" spans="1:18" s="15" customFormat="1" ht="29.25" customHeight="1">
      <c r="A94" s="93" t="s">
        <v>107</v>
      </c>
      <c r="B94" s="59"/>
      <c r="C94" s="76">
        <v>25000</v>
      </c>
      <c r="D94" s="76">
        <v>25000</v>
      </c>
      <c r="E94" s="76">
        <v>0</v>
      </c>
      <c r="F94" s="76">
        <v>0</v>
      </c>
      <c r="G94" s="76">
        <v>0</v>
      </c>
      <c r="H94" s="76">
        <v>328474</v>
      </c>
      <c r="I94" s="76">
        <v>114847</v>
      </c>
      <c r="J94" s="76">
        <v>163097</v>
      </c>
      <c r="K94" s="76">
        <v>48250</v>
      </c>
      <c r="L94" s="76">
        <v>2280</v>
      </c>
      <c r="M94" s="76">
        <v>1394806</v>
      </c>
      <c r="N94" s="92">
        <v>522613</v>
      </c>
      <c r="O94" s="92">
        <v>693413</v>
      </c>
      <c r="P94" s="92">
        <v>170800</v>
      </c>
      <c r="Q94" s="92">
        <v>7980</v>
      </c>
      <c r="R94" s="61">
        <f t="shared" si="9"/>
        <v>1748280</v>
      </c>
    </row>
    <row r="95" spans="1:18" s="15" customFormat="1" ht="60.75" customHeight="1">
      <c r="A95" s="91" t="s">
        <v>108</v>
      </c>
      <c r="B95" s="59"/>
      <c r="C95" s="76">
        <v>0</v>
      </c>
      <c r="D95" s="76">
        <v>0</v>
      </c>
      <c r="E95" s="76">
        <v>0</v>
      </c>
      <c r="F95" s="76">
        <v>0</v>
      </c>
      <c r="G95" s="76">
        <v>0</v>
      </c>
      <c r="H95" s="76">
        <v>127110</v>
      </c>
      <c r="I95" s="76">
        <v>63555</v>
      </c>
      <c r="J95" s="76">
        <v>63555</v>
      </c>
      <c r="K95" s="76">
        <v>0</v>
      </c>
      <c r="L95" s="76">
        <v>0</v>
      </c>
      <c r="M95" s="76">
        <v>0</v>
      </c>
      <c r="N95" s="92">
        <v>0</v>
      </c>
      <c r="O95" s="92">
        <v>0</v>
      </c>
      <c r="P95" s="92">
        <v>0</v>
      </c>
      <c r="Q95" s="92">
        <v>0</v>
      </c>
      <c r="R95" s="61">
        <f t="shared" si="9"/>
        <v>127110</v>
      </c>
    </row>
    <row r="96" spans="1:18" s="14" customFormat="1" ht="28.5">
      <c r="A96" s="91" t="s">
        <v>109</v>
      </c>
      <c r="B96" s="54"/>
      <c r="C96" s="55">
        <v>5000</v>
      </c>
      <c r="D96" s="55">
        <v>5000</v>
      </c>
      <c r="E96" s="55">
        <v>0</v>
      </c>
      <c r="F96" s="55">
        <v>0</v>
      </c>
      <c r="G96" s="55">
        <v>0</v>
      </c>
      <c r="H96" s="55">
        <v>717822</v>
      </c>
      <c r="I96" s="55">
        <v>501572</v>
      </c>
      <c r="J96" s="55">
        <v>104380</v>
      </c>
      <c r="K96" s="55">
        <v>105280</v>
      </c>
      <c r="L96" s="55">
        <v>6590</v>
      </c>
      <c r="M96" s="55">
        <v>1127732</v>
      </c>
      <c r="N96" s="92">
        <v>980412</v>
      </c>
      <c r="O96" s="92">
        <v>65960</v>
      </c>
      <c r="P96" s="92">
        <v>65960</v>
      </c>
      <c r="Q96" s="92">
        <v>15400</v>
      </c>
      <c r="R96" s="61">
        <f t="shared" si="9"/>
        <v>1850554</v>
      </c>
    </row>
    <row r="97" spans="1:18" s="14" customFormat="1" ht="62.25" customHeight="1">
      <c r="A97" s="91" t="s">
        <v>110</v>
      </c>
      <c r="B97" s="54"/>
      <c r="C97" s="76">
        <v>0</v>
      </c>
      <c r="D97" s="55">
        <v>0</v>
      </c>
      <c r="E97" s="55">
        <v>0</v>
      </c>
      <c r="F97" s="55">
        <v>0</v>
      </c>
      <c r="G97" s="55">
        <v>0</v>
      </c>
      <c r="H97" s="55">
        <v>135420</v>
      </c>
      <c r="I97" s="76">
        <v>67710</v>
      </c>
      <c r="J97" s="76">
        <v>67710</v>
      </c>
      <c r="K97" s="76">
        <v>0</v>
      </c>
      <c r="L97" s="76">
        <v>0</v>
      </c>
      <c r="M97" s="76">
        <v>0</v>
      </c>
      <c r="N97" s="92">
        <v>0</v>
      </c>
      <c r="O97" s="92">
        <v>0</v>
      </c>
      <c r="P97" s="92">
        <v>0</v>
      </c>
      <c r="Q97" s="92">
        <v>0</v>
      </c>
      <c r="R97" s="61">
        <f t="shared" si="9"/>
        <v>135420</v>
      </c>
    </row>
    <row r="98" spans="1:18" s="14" customFormat="1" ht="47.25" customHeight="1">
      <c r="A98" s="91" t="s">
        <v>111</v>
      </c>
      <c r="B98" s="54"/>
      <c r="C98" s="76">
        <v>0</v>
      </c>
      <c r="D98" s="55">
        <v>0</v>
      </c>
      <c r="E98" s="55">
        <v>0</v>
      </c>
      <c r="F98" s="55">
        <v>0</v>
      </c>
      <c r="G98" s="55">
        <v>0</v>
      </c>
      <c r="H98" s="55">
        <v>58766</v>
      </c>
      <c r="I98" s="76">
        <v>8815</v>
      </c>
      <c r="J98" s="76">
        <v>49951</v>
      </c>
      <c r="K98" s="76">
        <v>0</v>
      </c>
      <c r="L98" s="76">
        <v>0</v>
      </c>
      <c r="M98" s="76">
        <v>0</v>
      </c>
      <c r="N98" s="92"/>
      <c r="O98" s="61"/>
      <c r="P98" s="61"/>
      <c r="Q98" s="54"/>
      <c r="R98" s="61">
        <f t="shared" si="9"/>
        <v>58766</v>
      </c>
    </row>
    <row r="99" spans="1:18" s="14" customFormat="1" ht="28.5">
      <c r="A99" s="91" t="s">
        <v>112</v>
      </c>
      <c r="B99" s="54"/>
      <c r="C99" s="76">
        <v>0</v>
      </c>
      <c r="D99" s="55">
        <v>0</v>
      </c>
      <c r="E99" s="55">
        <v>0</v>
      </c>
      <c r="F99" s="55">
        <v>0</v>
      </c>
      <c r="G99" s="55">
        <v>0</v>
      </c>
      <c r="H99" s="55">
        <v>35248</v>
      </c>
      <c r="I99" s="76">
        <v>35248</v>
      </c>
      <c r="J99" s="76">
        <v>0</v>
      </c>
      <c r="K99" s="76">
        <v>0</v>
      </c>
      <c r="L99" s="76">
        <v>0</v>
      </c>
      <c r="M99" s="76">
        <v>51010</v>
      </c>
      <c r="N99" s="92">
        <v>51010</v>
      </c>
      <c r="O99" s="92">
        <v>0</v>
      </c>
      <c r="P99" s="92">
        <v>0</v>
      </c>
      <c r="Q99" s="92">
        <v>0</v>
      </c>
      <c r="R99" s="61">
        <f t="shared" si="9"/>
        <v>86258</v>
      </c>
    </row>
    <row r="100" spans="1:18" s="14" customFormat="1" ht="28.5">
      <c r="A100" s="91" t="s">
        <v>113</v>
      </c>
      <c r="B100" s="94"/>
      <c r="C100" s="76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77840</v>
      </c>
      <c r="I100" s="76">
        <v>77840</v>
      </c>
      <c r="J100" s="76">
        <v>0</v>
      </c>
      <c r="K100" s="76">
        <v>0</v>
      </c>
      <c r="L100" s="76">
        <v>0</v>
      </c>
      <c r="M100" s="76">
        <v>46300</v>
      </c>
      <c r="N100" s="92">
        <v>46300</v>
      </c>
      <c r="O100" s="92">
        <v>0</v>
      </c>
      <c r="P100" s="92">
        <v>0</v>
      </c>
      <c r="Q100" s="92">
        <v>0</v>
      </c>
      <c r="R100" s="61">
        <f t="shared" si="9"/>
        <v>124140</v>
      </c>
    </row>
    <row r="101" spans="1:18" s="14" customFormat="1" ht="34.5" customHeight="1">
      <c r="A101" s="91" t="s">
        <v>114</v>
      </c>
      <c r="B101" s="94"/>
      <c r="C101" s="55">
        <v>0</v>
      </c>
      <c r="D101" s="55"/>
      <c r="E101" s="55"/>
      <c r="F101" s="55"/>
      <c r="G101" s="55"/>
      <c r="H101" s="55">
        <v>136400</v>
      </c>
      <c r="I101" s="55">
        <v>28950</v>
      </c>
      <c r="J101" s="55">
        <v>53725</v>
      </c>
      <c r="K101" s="55">
        <v>53725</v>
      </c>
      <c r="L101" s="55"/>
      <c r="M101" s="55">
        <v>156600</v>
      </c>
      <c r="N101" s="92">
        <v>30540</v>
      </c>
      <c r="O101" s="61">
        <v>63030</v>
      </c>
      <c r="P101" s="61">
        <v>63030</v>
      </c>
      <c r="Q101" s="54"/>
      <c r="R101" s="61">
        <f t="shared" si="9"/>
        <v>293000</v>
      </c>
    </row>
    <row r="102" spans="1:18" s="15" customFormat="1" ht="28.5">
      <c r="A102" s="93" t="s">
        <v>115</v>
      </c>
      <c r="B102" s="95"/>
      <c r="C102" s="76">
        <v>2113</v>
      </c>
      <c r="D102" s="76">
        <v>2113</v>
      </c>
      <c r="E102" s="76">
        <v>0</v>
      </c>
      <c r="F102" s="76">
        <v>0</v>
      </c>
      <c r="G102" s="76">
        <v>0</v>
      </c>
      <c r="H102" s="55">
        <v>30348</v>
      </c>
      <c r="I102" s="76">
        <v>30348</v>
      </c>
      <c r="J102" s="76">
        <v>0</v>
      </c>
      <c r="K102" s="76">
        <v>0</v>
      </c>
      <c r="L102" s="76">
        <v>0</v>
      </c>
      <c r="M102" s="76">
        <v>75612</v>
      </c>
      <c r="N102" s="76">
        <v>75612</v>
      </c>
      <c r="O102" s="76">
        <v>0</v>
      </c>
      <c r="P102" s="76">
        <v>0</v>
      </c>
      <c r="Q102" s="76">
        <v>0</v>
      </c>
      <c r="R102" s="61">
        <f t="shared" si="9"/>
        <v>108073</v>
      </c>
    </row>
    <row r="103" spans="1:18" s="15" customFormat="1" ht="82.5" customHeight="1">
      <c r="A103" s="91" t="s">
        <v>116</v>
      </c>
      <c r="B103" s="96"/>
      <c r="C103" s="76">
        <v>0</v>
      </c>
      <c r="D103" s="76">
        <v>0</v>
      </c>
      <c r="E103" s="76">
        <v>0</v>
      </c>
      <c r="F103" s="76">
        <v>0</v>
      </c>
      <c r="G103" s="76">
        <v>0</v>
      </c>
      <c r="H103" s="76">
        <v>548466</v>
      </c>
      <c r="I103" s="76">
        <v>202544</v>
      </c>
      <c r="J103" s="76">
        <v>148727</v>
      </c>
      <c r="K103" s="76">
        <v>197195</v>
      </c>
      <c r="L103" s="76">
        <v>0</v>
      </c>
      <c r="M103" s="76">
        <v>726725</v>
      </c>
      <c r="N103" s="92">
        <v>233784</v>
      </c>
      <c r="O103" s="92">
        <v>86989</v>
      </c>
      <c r="P103" s="92">
        <v>405952</v>
      </c>
      <c r="Q103" s="92">
        <v>0</v>
      </c>
      <c r="R103" s="61">
        <f t="shared" si="9"/>
        <v>1275191</v>
      </c>
    </row>
    <row r="104" spans="1:18" s="15" customFormat="1" ht="42.75">
      <c r="A104" s="93" t="s">
        <v>117</v>
      </c>
      <c r="B104" s="96"/>
      <c r="C104" s="76">
        <v>0</v>
      </c>
      <c r="D104" s="76">
        <v>0</v>
      </c>
      <c r="E104" s="76">
        <v>0</v>
      </c>
      <c r="F104" s="76">
        <v>0</v>
      </c>
      <c r="G104" s="76">
        <v>0</v>
      </c>
      <c r="H104" s="76">
        <v>105177</v>
      </c>
      <c r="I104" s="76">
        <v>53984</v>
      </c>
      <c r="J104" s="76">
        <v>51193</v>
      </c>
      <c r="K104" s="76">
        <v>0</v>
      </c>
      <c r="L104" s="76">
        <v>0</v>
      </c>
      <c r="M104" s="76">
        <v>1571</v>
      </c>
      <c r="N104" s="92">
        <v>1571</v>
      </c>
      <c r="O104" s="92">
        <v>0</v>
      </c>
      <c r="P104" s="92">
        <v>0</v>
      </c>
      <c r="Q104" s="92">
        <v>0</v>
      </c>
      <c r="R104" s="61">
        <f t="shared" si="9"/>
        <v>106748</v>
      </c>
    </row>
    <row r="105" spans="1:18" s="15" customFormat="1" ht="28.5">
      <c r="A105" s="93" t="s">
        <v>118</v>
      </c>
      <c r="B105" s="96"/>
      <c r="C105" s="76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66674</v>
      </c>
      <c r="I105" s="76">
        <v>36786</v>
      </c>
      <c r="J105" s="76">
        <v>12874</v>
      </c>
      <c r="K105" s="76">
        <v>12874</v>
      </c>
      <c r="L105" s="76">
        <v>4140</v>
      </c>
      <c r="M105" s="76">
        <v>283829</v>
      </c>
      <c r="N105" s="92">
        <v>199233</v>
      </c>
      <c r="O105" s="92">
        <v>35053</v>
      </c>
      <c r="P105" s="92">
        <v>35053</v>
      </c>
      <c r="Q105" s="92">
        <v>14490</v>
      </c>
      <c r="R105" s="61">
        <f t="shared" si="9"/>
        <v>350503</v>
      </c>
    </row>
    <row r="106" spans="1:18" s="14" customFormat="1" ht="15.75">
      <c r="A106" s="97" t="s">
        <v>21</v>
      </c>
      <c r="B106" s="66">
        <v>1289</v>
      </c>
      <c r="C106" s="54">
        <f>SUM(C93:C105)</f>
        <v>32563</v>
      </c>
      <c r="D106" s="54">
        <f aca="true" t="shared" si="10" ref="D106:Q106">SUM(D93:D105)</f>
        <v>32563</v>
      </c>
      <c r="E106" s="54">
        <f t="shared" si="10"/>
        <v>0</v>
      </c>
      <c r="F106" s="54">
        <f t="shared" si="10"/>
        <v>0</v>
      </c>
      <c r="G106" s="54">
        <f t="shared" si="10"/>
        <v>0</v>
      </c>
      <c r="H106" s="54">
        <f t="shared" si="10"/>
        <v>2965203</v>
      </c>
      <c r="I106" s="54">
        <f t="shared" si="10"/>
        <v>1270211</v>
      </c>
      <c r="J106" s="54">
        <f t="shared" si="10"/>
        <v>975462</v>
      </c>
      <c r="K106" s="54">
        <f t="shared" si="10"/>
        <v>706520</v>
      </c>
      <c r="L106" s="54">
        <f t="shared" si="10"/>
        <v>13010</v>
      </c>
      <c r="M106" s="54">
        <f t="shared" si="10"/>
        <v>5386024</v>
      </c>
      <c r="N106" s="54">
        <f t="shared" si="10"/>
        <v>2208943</v>
      </c>
      <c r="O106" s="54">
        <f t="shared" si="10"/>
        <v>1637272</v>
      </c>
      <c r="P106" s="54">
        <f t="shared" si="10"/>
        <v>1501939</v>
      </c>
      <c r="Q106" s="54">
        <f t="shared" si="10"/>
        <v>37870</v>
      </c>
      <c r="R106" s="61">
        <f t="shared" si="9"/>
        <v>8383790</v>
      </c>
    </row>
    <row r="107" spans="1:57" s="9" customFormat="1" ht="18.75" customHeight="1">
      <c r="A107" s="98" t="s">
        <v>119</v>
      </c>
      <c r="B107" s="98"/>
      <c r="C107" s="41"/>
      <c r="D107" s="42"/>
      <c r="E107" s="42"/>
      <c r="F107" s="42"/>
      <c r="G107" s="42"/>
      <c r="H107" s="41"/>
      <c r="I107" s="42"/>
      <c r="J107" s="42"/>
      <c r="K107" s="42"/>
      <c r="L107" s="42"/>
      <c r="M107" s="41"/>
      <c r="N107" s="42"/>
      <c r="O107" s="42"/>
      <c r="P107" s="42"/>
      <c r="Q107" s="42"/>
      <c r="R107" s="42"/>
      <c r="S107" s="6"/>
      <c r="T107" s="6"/>
      <c r="U107" s="6"/>
      <c r="V107" s="6"/>
      <c r="W107" s="6"/>
      <c r="X107" s="6"/>
      <c r="Y107" s="6"/>
      <c r="Z107" s="6"/>
      <c r="AA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1:57" s="9" customFormat="1" ht="53.25" customHeight="1">
      <c r="A108" s="99" t="s">
        <v>120</v>
      </c>
      <c r="B108" s="81">
        <v>25</v>
      </c>
      <c r="C108" s="100">
        <f>SUM(D108:G108)</f>
        <v>0</v>
      </c>
      <c r="D108" s="100">
        <v>0</v>
      </c>
      <c r="E108" s="100">
        <v>0</v>
      </c>
      <c r="F108" s="100">
        <v>0</v>
      </c>
      <c r="G108" s="101">
        <v>0</v>
      </c>
      <c r="H108" s="101">
        <f>SUM(I108:K108)</f>
        <v>53000</v>
      </c>
      <c r="I108" s="100">
        <v>3000</v>
      </c>
      <c r="J108" s="100">
        <v>50000</v>
      </c>
      <c r="K108" s="100">
        <v>0</v>
      </c>
      <c r="L108" s="101">
        <v>0</v>
      </c>
      <c r="M108" s="101">
        <f>SUM(N108+O108+P108)+Q108</f>
        <v>42000</v>
      </c>
      <c r="N108" s="100">
        <v>7000</v>
      </c>
      <c r="O108" s="100">
        <v>35000</v>
      </c>
      <c r="P108" s="100">
        <v>0</v>
      </c>
      <c r="Q108" s="101">
        <v>0</v>
      </c>
      <c r="R108" s="100">
        <f>C108+H108+M108</f>
        <v>95000</v>
      </c>
      <c r="S108" s="6"/>
      <c r="T108" s="6"/>
      <c r="U108" s="6"/>
      <c r="V108" s="6"/>
      <c r="W108" s="6"/>
      <c r="X108" s="6"/>
      <c r="Y108" s="6"/>
      <c r="Z108" s="6"/>
      <c r="AA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</row>
    <row r="109" spans="1:57" s="9" customFormat="1" ht="65.25" customHeight="1">
      <c r="A109" s="99" t="s">
        <v>121</v>
      </c>
      <c r="B109" s="81">
        <v>0</v>
      </c>
      <c r="C109" s="100">
        <f>SUM(D109:G109)</f>
        <v>20908.8</v>
      </c>
      <c r="D109" s="100">
        <v>0</v>
      </c>
      <c r="E109" s="100">
        <v>20908.8</v>
      </c>
      <c r="F109" s="100">
        <v>0</v>
      </c>
      <c r="G109" s="101">
        <v>0</v>
      </c>
      <c r="H109" s="101">
        <f>SUM(I109:K109)</f>
        <v>141134.4</v>
      </c>
      <c r="I109" s="100">
        <v>0</v>
      </c>
      <c r="J109" s="100">
        <v>141134.4</v>
      </c>
      <c r="K109" s="100">
        <v>0</v>
      </c>
      <c r="L109" s="101">
        <v>0</v>
      </c>
      <c r="M109" s="101">
        <f>SUM(N109+O109+P109)+Q109</f>
        <v>786693.6</v>
      </c>
      <c r="N109" s="100">
        <v>0</v>
      </c>
      <c r="O109" s="100">
        <v>786693.6</v>
      </c>
      <c r="P109" s="100">
        <v>0</v>
      </c>
      <c r="Q109" s="101">
        <v>0</v>
      </c>
      <c r="R109" s="100">
        <f>C109+H109+M109</f>
        <v>948736.7999999999</v>
      </c>
      <c r="S109" s="6"/>
      <c r="T109" s="6"/>
      <c r="U109" s="6"/>
      <c r="V109" s="6"/>
      <c r="W109" s="6"/>
      <c r="X109" s="6"/>
      <c r="Y109" s="6"/>
      <c r="Z109" s="6"/>
      <c r="AA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</row>
    <row r="110" spans="1:57" s="9" customFormat="1" ht="65.25" customHeight="1">
      <c r="A110" s="99" t="s">
        <v>122</v>
      </c>
      <c r="B110" s="81">
        <v>80</v>
      </c>
      <c r="C110" s="100">
        <f>SUM(D110:G110)</f>
        <v>17100</v>
      </c>
      <c r="D110" s="100">
        <v>0</v>
      </c>
      <c r="E110" s="100">
        <v>0</v>
      </c>
      <c r="F110" s="100">
        <v>17100</v>
      </c>
      <c r="G110" s="101">
        <v>0</v>
      </c>
      <c r="H110" s="101">
        <f>SUM(I110:K110)</f>
        <v>45000</v>
      </c>
      <c r="I110" s="100">
        <v>30000</v>
      </c>
      <c r="J110" s="100">
        <v>15000</v>
      </c>
      <c r="K110" s="100">
        <v>0</v>
      </c>
      <c r="L110" s="101">
        <v>0</v>
      </c>
      <c r="M110" s="101">
        <f>SUM(N110:P110)</f>
        <v>105000</v>
      </c>
      <c r="N110" s="100">
        <v>70000</v>
      </c>
      <c r="O110" s="100">
        <v>35000</v>
      </c>
      <c r="P110" s="100">
        <v>0</v>
      </c>
      <c r="Q110" s="101">
        <v>0</v>
      </c>
      <c r="R110" s="100">
        <f>C110+H110+M110</f>
        <v>167100</v>
      </c>
      <c r="S110" s="6"/>
      <c r="T110" s="6"/>
      <c r="U110" s="6"/>
      <c r="V110" s="6"/>
      <c r="W110" s="6"/>
      <c r="X110" s="6"/>
      <c r="Y110" s="6"/>
      <c r="Z110" s="6"/>
      <c r="AA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1" spans="1:57" s="9" customFormat="1" ht="15.75">
      <c r="A111" s="99" t="s">
        <v>21</v>
      </c>
      <c r="B111" s="102">
        <f>SUM(B108:B110)</f>
        <v>105</v>
      </c>
      <c r="C111" s="101">
        <f>SUM(C108:C110)</f>
        <v>38008.8</v>
      </c>
      <c r="D111" s="101">
        <f aca="true" t="shared" si="11" ref="D111:Q111">SUM(D108:D110)</f>
        <v>0</v>
      </c>
      <c r="E111" s="101">
        <f t="shared" si="11"/>
        <v>20908.8</v>
      </c>
      <c r="F111" s="101">
        <f t="shared" si="11"/>
        <v>17100</v>
      </c>
      <c r="G111" s="101">
        <f t="shared" si="11"/>
        <v>0</v>
      </c>
      <c r="H111" s="101">
        <f t="shared" si="11"/>
        <v>239134.4</v>
      </c>
      <c r="I111" s="101">
        <f>SUM(I108:I110)</f>
        <v>33000</v>
      </c>
      <c r="J111" s="101">
        <f>SUM(J108:J110)</f>
        <v>206134.4</v>
      </c>
      <c r="K111" s="101">
        <f t="shared" si="11"/>
        <v>0</v>
      </c>
      <c r="L111" s="101">
        <f t="shared" si="11"/>
        <v>0</v>
      </c>
      <c r="M111" s="101">
        <f t="shared" si="11"/>
        <v>933693.6</v>
      </c>
      <c r="N111" s="101">
        <f t="shared" si="11"/>
        <v>77000</v>
      </c>
      <c r="O111" s="101">
        <f t="shared" si="11"/>
        <v>856693.6</v>
      </c>
      <c r="P111" s="101">
        <f t="shared" si="11"/>
        <v>0</v>
      </c>
      <c r="Q111" s="101">
        <f t="shared" si="11"/>
        <v>0</v>
      </c>
      <c r="R111" s="100">
        <f>C111+H111+M111</f>
        <v>1210836.8</v>
      </c>
      <c r="S111" s="6"/>
      <c r="T111" s="6"/>
      <c r="U111" s="6"/>
      <c r="V111" s="6"/>
      <c r="W111" s="6"/>
      <c r="X111" s="6"/>
      <c r="Y111" s="6"/>
      <c r="Z111" s="6"/>
      <c r="AA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</row>
    <row r="112" spans="1:246" s="6" customFormat="1" ht="15.75">
      <c r="A112" s="98" t="s">
        <v>123</v>
      </c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98"/>
      <c r="N112" s="98"/>
      <c r="O112" s="98"/>
      <c r="P112" s="98"/>
      <c r="Q112" s="98"/>
      <c r="R112" s="105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</row>
    <row r="113" spans="1:18" s="6" customFormat="1" ht="42.75">
      <c r="A113" s="106" t="s">
        <v>124</v>
      </c>
      <c r="B113" s="71"/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59">
        <v>65500</v>
      </c>
      <c r="I113" s="61">
        <v>0</v>
      </c>
      <c r="J113" s="61">
        <v>65500</v>
      </c>
      <c r="K113" s="61">
        <v>0</v>
      </c>
      <c r="L113" s="59">
        <v>0</v>
      </c>
      <c r="M113" s="59">
        <v>268000</v>
      </c>
      <c r="N113" s="61">
        <v>0</v>
      </c>
      <c r="O113" s="61">
        <v>268000</v>
      </c>
      <c r="P113" s="61">
        <v>0</v>
      </c>
      <c r="Q113" s="59">
        <v>0</v>
      </c>
      <c r="R113" s="61">
        <f>C113+H113+M113</f>
        <v>333500</v>
      </c>
    </row>
    <row r="114" spans="1:57" s="8" customFormat="1" ht="51.75" customHeight="1">
      <c r="A114" s="106" t="s">
        <v>125</v>
      </c>
      <c r="B114" s="71"/>
      <c r="C114" s="61">
        <v>1239</v>
      </c>
      <c r="D114" s="61">
        <v>1239</v>
      </c>
      <c r="E114" s="61">
        <v>0</v>
      </c>
      <c r="F114" s="61">
        <v>0</v>
      </c>
      <c r="G114" s="61">
        <v>0</v>
      </c>
      <c r="H114" s="59">
        <v>8386.2</v>
      </c>
      <c r="I114" s="61">
        <v>8386.2</v>
      </c>
      <c r="J114" s="61">
        <v>0</v>
      </c>
      <c r="K114" s="61">
        <v>0</v>
      </c>
      <c r="L114" s="59">
        <v>0</v>
      </c>
      <c r="M114" s="59">
        <v>19967.8</v>
      </c>
      <c r="N114" s="61">
        <v>19967.8</v>
      </c>
      <c r="O114" s="61">
        <v>0</v>
      </c>
      <c r="P114" s="61">
        <v>0</v>
      </c>
      <c r="Q114" s="59">
        <v>0</v>
      </c>
      <c r="R114" s="61">
        <f>C114+H114+M114</f>
        <v>29593</v>
      </c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</row>
    <row r="115" spans="1:57" s="8" customFormat="1" ht="30.75" customHeight="1">
      <c r="A115" s="106" t="s">
        <v>126</v>
      </c>
      <c r="B115" s="107">
        <v>65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59">
        <v>4257</v>
      </c>
      <c r="I115" s="61">
        <v>0</v>
      </c>
      <c r="J115" s="61">
        <v>4257</v>
      </c>
      <c r="K115" s="61">
        <v>0</v>
      </c>
      <c r="L115" s="59">
        <v>0</v>
      </c>
      <c r="M115" s="59">
        <v>0</v>
      </c>
      <c r="N115" s="61">
        <v>0</v>
      </c>
      <c r="O115" s="61">
        <v>0</v>
      </c>
      <c r="P115" s="61">
        <v>0</v>
      </c>
      <c r="Q115" s="59">
        <v>0</v>
      </c>
      <c r="R115" s="61">
        <f>C115+H115+M115</f>
        <v>4257</v>
      </c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</row>
    <row r="116" spans="1:57" s="8" customFormat="1" ht="79.5" customHeight="1">
      <c r="A116" s="106" t="s">
        <v>127</v>
      </c>
      <c r="B116" s="107"/>
      <c r="C116" s="61">
        <f>SUM(D116:G116)</f>
        <v>3360</v>
      </c>
      <c r="D116" s="61">
        <v>3360</v>
      </c>
      <c r="E116" s="61">
        <v>0</v>
      </c>
      <c r="F116" s="61">
        <v>0</v>
      </c>
      <c r="G116" s="61">
        <v>0</v>
      </c>
      <c r="H116" s="59">
        <f>SUM(I116:L116)</f>
        <v>73055</v>
      </c>
      <c r="I116" s="61">
        <v>3586</v>
      </c>
      <c r="J116" s="61">
        <v>69469</v>
      </c>
      <c r="K116" s="61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61">
        <f>M116+H116+C116</f>
        <v>76415</v>
      </c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s="8" customFormat="1" ht="15.75">
      <c r="A117" s="56" t="s">
        <v>21</v>
      </c>
      <c r="B117" s="108">
        <v>65</v>
      </c>
      <c r="C117" s="59">
        <f>SUM(C113:C116)</f>
        <v>4599</v>
      </c>
      <c r="D117" s="59">
        <f aca="true" t="shared" si="12" ref="D117:I117">SUM(D113:D116)</f>
        <v>4599</v>
      </c>
      <c r="E117" s="59">
        <f t="shared" si="12"/>
        <v>0</v>
      </c>
      <c r="F117" s="59">
        <f t="shared" si="12"/>
        <v>0</v>
      </c>
      <c r="G117" s="59">
        <f t="shared" si="12"/>
        <v>0</v>
      </c>
      <c r="H117" s="59">
        <f t="shared" si="12"/>
        <v>151198.2</v>
      </c>
      <c r="I117" s="59">
        <f t="shared" si="12"/>
        <v>11972.2</v>
      </c>
      <c r="J117" s="59">
        <f aca="true" t="shared" si="13" ref="J117:Q117">SUM(J113:J116)</f>
        <v>139226</v>
      </c>
      <c r="K117" s="59">
        <f t="shared" si="13"/>
        <v>0</v>
      </c>
      <c r="L117" s="59">
        <f t="shared" si="13"/>
        <v>0</v>
      </c>
      <c r="M117" s="59">
        <f>SUM(M113:M116)</f>
        <v>287967.8</v>
      </c>
      <c r="N117" s="59">
        <f t="shared" si="13"/>
        <v>19967.8</v>
      </c>
      <c r="O117" s="59">
        <f t="shared" si="13"/>
        <v>268000</v>
      </c>
      <c r="P117" s="59">
        <f t="shared" si="13"/>
        <v>0</v>
      </c>
      <c r="Q117" s="59">
        <f t="shared" si="13"/>
        <v>0</v>
      </c>
      <c r="R117" s="59">
        <f>SUM(R113:R116)</f>
        <v>443765</v>
      </c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</row>
    <row r="118" spans="1:18" s="6" customFormat="1" ht="19.5" customHeight="1">
      <c r="A118" s="98" t="s">
        <v>128</v>
      </c>
      <c r="B118" s="9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s="9" customFormat="1" ht="77.25" customHeight="1">
      <c r="A119" s="109" t="s">
        <v>129</v>
      </c>
      <c r="B119" s="110"/>
      <c r="C119" s="76">
        <f>F119</f>
        <v>6500</v>
      </c>
      <c r="D119" s="76">
        <v>0</v>
      </c>
      <c r="E119" s="76">
        <v>0</v>
      </c>
      <c r="F119" s="76">
        <v>6500</v>
      </c>
      <c r="G119" s="76">
        <v>0</v>
      </c>
      <c r="H119" s="54">
        <v>174001.8</v>
      </c>
      <c r="I119" s="54">
        <v>174001.8</v>
      </c>
      <c r="J119" s="59">
        <v>0</v>
      </c>
      <c r="K119" s="59">
        <v>0</v>
      </c>
      <c r="L119" s="59">
        <v>0</v>
      </c>
      <c r="M119" s="59">
        <v>406004</v>
      </c>
      <c r="N119" s="59">
        <v>406004</v>
      </c>
      <c r="O119" s="59">
        <v>0</v>
      </c>
      <c r="P119" s="59">
        <v>0</v>
      </c>
      <c r="Q119" s="59">
        <v>0</v>
      </c>
      <c r="R119" s="61">
        <f>C119+H119+M119</f>
        <v>586505.8</v>
      </c>
    </row>
    <row r="120" spans="1:18" s="9" customFormat="1" ht="30.75" customHeight="1">
      <c r="A120" s="109" t="s">
        <v>130</v>
      </c>
      <c r="B120" s="111">
        <v>125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  <c r="H120" s="54">
        <v>14015</v>
      </c>
      <c r="I120" s="54">
        <v>14015</v>
      </c>
      <c r="J120" s="59">
        <v>0</v>
      </c>
      <c r="K120" s="59">
        <v>0</v>
      </c>
      <c r="L120" s="59">
        <v>0</v>
      </c>
      <c r="M120" s="59">
        <v>2500</v>
      </c>
      <c r="N120" s="59">
        <v>2500</v>
      </c>
      <c r="O120" s="59">
        <v>0</v>
      </c>
      <c r="P120" s="59">
        <v>0</v>
      </c>
      <c r="Q120" s="59">
        <v>0</v>
      </c>
      <c r="R120" s="61">
        <f>C120+H120+M120</f>
        <v>16515</v>
      </c>
    </row>
    <row r="121" spans="1:18" s="9" customFormat="1" ht="28.5">
      <c r="A121" s="69" t="s">
        <v>131</v>
      </c>
      <c r="B121" s="70">
        <v>50</v>
      </c>
      <c r="C121" s="76">
        <v>0</v>
      </c>
      <c r="D121" s="76">
        <v>0</v>
      </c>
      <c r="E121" s="76">
        <v>0</v>
      </c>
      <c r="F121" s="76">
        <v>0</v>
      </c>
      <c r="G121" s="76">
        <v>0</v>
      </c>
      <c r="H121" s="54">
        <v>88325</v>
      </c>
      <c r="I121" s="54">
        <v>86525</v>
      </c>
      <c r="J121" s="59">
        <v>0</v>
      </c>
      <c r="K121" s="59">
        <v>0</v>
      </c>
      <c r="L121" s="59">
        <v>1800</v>
      </c>
      <c r="M121" s="59">
        <v>22775</v>
      </c>
      <c r="N121" s="59">
        <v>22775</v>
      </c>
      <c r="O121" s="59">
        <v>0</v>
      </c>
      <c r="P121" s="59">
        <v>0</v>
      </c>
      <c r="Q121" s="59">
        <v>0</v>
      </c>
      <c r="R121" s="61">
        <f aca="true" t="shared" si="14" ref="R121:R129">C121+H121+M121</f>
        <v>111100</v>
      </c>
    </row>
    <row r="122" spans="1:18" s="9" customFormat="1" ht="28.5">
      <c r="A122" s="69" t="s">
        <v>132</v>
      </c>
      <c r="B122" s="70">
        <v>5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  <c r="H122" s="54">
        <v>61770</v>
      </c>
      <c r="I122" s="54">
        <v>61770</v>
      </c>
      <c r="J122" s="59">
        <v>0</v>
      </c>
      <c r="K122" s="59">
        <v>0</v>
      </c>
      <c r="L122" s="59">
        <v>0</v>
      </c>
      <c r="M122" s="59">
        <v>3000</v>
      </c>
      <c r="N122" s="59">
        <v>3000</v>
      </c>
      <c r="O122" s="59">
        <v>0</v>
      </c>
      <c r="P122" s="59">
        <v>0</v>
      </c>
      <c r="Q122" s="59">
        <v>0</v>
      </c>
      <c r="R122" s="61">
        <f t="shared" si="14"/>
        <v>64770</v>
      </c>
    </row>
    <row r="123" spans="1:18" s="9" customFormat="1" ht="18" customHeight="1">
      <c r="A123" s="69" t="s">
        <v>133</v>
      </c>
      <c r="B123" s="70"/>
      <c r="C123" s="76">
        <f>D123</f>
        <v>450</v>
      </c>
      <c r="D123" s="76">
        <v>450</v>
      </c>
      <c r="E123" s="76">
        <v>0</v>
      </c>
      <c r="F123" s="76">
        <v>0</v>
      </c>
      <c r="G123" s="76">
        <v>0</v>
      </c>
      <c r="H123" s="54">
        <f>I123</f>
        <v>8194</v>
      </c>
      <c r="I123" s="54">
        <f>5000+3194</f>
        <v>8194</v>
      </c>
      <c r="J123" s="59">
        <v>0</v>
      </c>
      <c r="K123" s="59">
        <v>0</v>
      </c>
      <c r="L123" s="59">
        <v>0</v>
      </c>
      <c r="M123" s="59">
        <v>35736</v>
      </c>
      <c r="N123" s="59">
        <v>35736</v>
      </c>
      <c r="O123" s="59">
        <v>0</v>
      </c>
      <c r="P123" s="59">
        <v>0</v>
      </c>
      <c r="Q123" s="59">
        <v>0</v>
      </c>
      <c r="R123" s="61">
        <f t="shared" si="14"/>
        <v>44380</v>
      </c>
    </row>
    <row r="124" spans="1:18" s="9" customFormat="1" ht="54.75" customHeight="1">
      <c r="A124" s="69" t="s">
        <v>134</v>
      </c>
      <c r="B124" s="70">
        <v>50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  <c r="H124" s="54">
        <v>18000</v>
      </c>
      <c r="I124" s="54">
        <v>18000</v>
      </c>
      <c r="J124" s="59">
        <v>0</v>
      </c>
      <c r="K124" s="59">
        <v>0</v>
      </c>
      <c r="L124" s="59">
        <v>0</v>
      </c>
      <c r="M124" s="59">
        <v>140570</v>
      </c>
      <c r="N124" s="59">
        <v>140570</v>
      </c>
      <c r="O124" s="59">
        <v>0</v>
      </c>
      <c r="P124" s="59">
        <v>0</v>
      </c>
      <c r="Q124" s="59">
        <v>0</v>
      </c>
      <c r="R124" s="61">
        <f t="shared" si="14"/>
        <v>158570</v>
      </c>
    </row>
    <row r="125" spans="1:18" s="9" customFormat="1" ht="52.5" customHeight="1">
      <c r="A125" s="69" t="s">
        <v>135</v>
      </c>
      <c r="B125" s="70"/>
      <c r="C125" s="76">
        <v>0</v>
      </c>
      <c r="D125" s="76">
        <v>0</v>
      </c>
      <c r="E125" s="76">
        <v>0</v>
      </c>
      <c r="F125" s="76">
        <v>0</v>
      </c>
      <c r="G125" s="76">
        <v>0</v>
      </c>
      <c r="H125" s="54">
        <v>0</v>
      </c>
      <c r="I125" s="54">
        <v>0</v>
      </c>
      <c r="J125" s="59">
        <v>0</v>
      </c>
      <c r="K125" s="59">
        <v>0</v>
      </c>
      <c r="L125" s="59">
        <v>0</v>
      </c>
      <c r="M125" s="59">
        <f>SUM(N125:Q125)</f>
        <v>76157</v>
      </c>
      <c r="N125" s="59">
        <v>76157</v>
      </c>
      <c r="O125" s="59">
        <v>0</v>
      </c>
      <c r="P125" s="59">
        <v>0</v>
      </c>
      <c r="Q125" s="59">
        <v>0</v>
      </c>
      <c r="R125" s="61">
        <f>M125+H125+C125</f>
        <v>76157</v>
      </c>
    </row>
    <row r="126" spans="1:18" s="9" customFormat="1" ht="34.5" customHeight="1">
      <c r="A126" s="109" t="s">
        <v>136</v>
      </c>
      <c r="B126" s="110"/>
      <c r="C126" s="76">
        <v>0</v>
      </c>
      <c r="D126" s="76">
        <v>0</v>
      </c>
      <c r="E126" s="76">
        <v>0</v>
      </c>
      <c r="F126" s="76">
        <v>0</v>
      </c>
      <c r="G126" s="76">
        <v>0</v>
      </c>
      <c r="H126" s="55">
        <v>45000</v>
      </c>
      <c r="I126" s="55">
        <v>45000</v>
      </c>
      <c r="J126" s="76">
        <v>0</v>
      </c>
      <c r="K126" s="76">
        <v>0</v>
      </c>
      <c r="L126" s="76">
        <v>0</v>
      </c>
      <c r="M126" s="59">
        <v>125000</v>
      </c>
      <c r="N126" s="59">
        <v>125000</v>
      </c>
      <c r="O126" s="59">
        <v>0</v>
      </c>
      <c r="P126" s="59">
        <v>0</v>
      </c>
      <c r="Q126" s="59">
        <v>0</v>
      </c>
      <c r="R126" s="61">
        <f t="shared" si="14"/>
        <v>170000</v>
      </c>
    </row>
    <row r="127" spans="1:18" s="9" customFormat="1" ht="18.75" customHeight="1">
      <c r="A127" s="69" t="s">
        <v>137</v>
      </c>
      <c r="B127" s="70">
        <v>15</v>
      </c>
      <c r="C127" s="76">
        <v>0</v>
      </c>
      <c r="D127" s="76">
        <v>0</v>
      </c>
      <c r="E127" s="76">
        <v>0</v>
      </c>
      <c r="F127" s="76">
        <v>0</v>
      </c>
      <c r="G127" s="76">
        <v>0</v>
      </c>
      <c r="H127" s="54">
        <v>15600</v>
      </c>
      <c r="I127" s="54">
        <v>15600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61">
        <f t="shared" si="14"/>
        <v>15600</v>
      </c>
    </row>
    <row r="128" spans="1:18" s="9" customFormat="1" ht="280.5" customHeight="1">
      <c r="A128" s="112" t="s">
        <v>138</v>
      </c>
      <c r="B128" s="70"/>
      <c r="C128" s="76">
        <v>0</v>
      </c>
      <c r="D128" s="76">
        <v>0</v>
      </c>
      <c r="E128" s="76">
        <v>0</v>
      </c>
      <c r="F128" s="76">
        <v>0</v>
      </c>
      <c r="G128" s="76">
        <v>0</v>
      </c>
      <c r="H128" s="54">
        <v>4188</v>
      </c>
      <c r="I128" s="54">
        <v>1396</v>
      </c>
      <c r="J128" s="59">
        <v>2792</v>
      </c>
      <c r="K128" s="59">
        <v>0</v>
      </c>
      <c r="L128" s="59">
        <v>0</v>
      </c>
      <c r="M128" s="59">
        <v>8809.5</v>
      </c>
      <c r="N128" s="59">
        <v>2936.5</v>
      </c>
      <c r="O128" s="59">
        <v>5873</v>
      </c>
      <c r="P128" s="59">
        <v>0</v>
      </c>
      <c r="Q128" s="59">
        <v>0</v>
      </c>
      <c r="R128" s="61">
        <f t="shared" si="14"/>
        <v>12997.5</v>
      </c>
    </row>
    <row r="129" spans="1:18" s="9" customFormat="1" ht="28.5">
      <c r="A129" s="69" t="s">
        <v>139</v>
      </c>
      <c r="B129" s="70">
        <v>7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  <c r="H129" s="54">
        <v>71600</v>
      </c>
      <c r="I129" s="54">
        <v>71600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61">
        <f t="shared" si="14"/>
        <v>71600</v>
      </c>
    </row>
    <row r="130" spans="1:18" s="9" customFormat="1" ht="15.75">
      <c r="A130" s="69" t="s">
        <v>140</v>
      </c>
      <c r="B130" s="70"/>
      <c r="C130" s="76">
        <v>0</v>
      </c>
      <c r="D130" s="76">
        <v>0</v>
      </c>
      <c r="E130" s="76">
        <v>0</v>
      </c>
      <c r="F130" s="76">
        <v>0</v>
      </c>
      <c r="G130" s="76">
        <v>0</v>
      </c>
      <c r="H130" s="54">
        <v>15000</v>
      </c>
      <c r="I130" s="54">
        <v>15000</v>
      </c>
      <c r="J130" s="54">
        <v>0</v>
      </c>
      <c r="K130" s="54">
        <v>0</v>
      </c>
      <c r="L130" s="54">
        <v>0</v>
      </c>
      <c r="M130" s="54">
        <v>15000</v>
      </c>
      <c r="N130" s="54">
        <v>15000</v>
      </c>
      <c r="O130" s="54">
        <v>0</v>
      </c>
      <c r="P130" s="54">
        <v>0</v>
      </c>
      <c r="Q130" s="54">
        <v>0</v>
      </c>
      <c r="R130" s="61">
        <f>C130+H130+M130</f>
        <v>30000</v>
      </c>
    </row>
    <row r="131" spans="1:18" s="9" customFormat="1" ht="18" customHeight="1">
      <c r="A131" s="69" t="s">
        <v>141</v>
      </c>
      <c r="B131" s="70">
        <f>B120+B121+B122+B124+B127+B129</f>
        <v>252</v>
      </c>
      <c r="C131" s="61">
        <f>SUM(C119:C130)</f>
        <v>6950</v>
      </c>
      <c r="D131" s="61">
        <f>SUM(D119:D129)</f>
        <v>450</v>
      </c>
      <c r="E131" s="61">
        <f>SUM(E119:E129)</f>
        <v>0</v>
      </c>
      <c r="F131" s="61">
        <f>SUM(F119:F129)</f>
        <v>6500</v>
      </c>
      <c r="G131" s="61">
        <f>SUM(G119:G129)</f>
        <v>0</v>
      </c>
      <c r="H131" s="61">
        <f aca="true" t="shared" si="15" ref="H131:Q131">SUM(H119:H130)</f>
        <v>515693.8</v>
      </c>
      <c r="I131" s="61">
        <f t="shared" si="15"/>
        <v>511101.8</v>
      </c>
      <c r="J131" s="61">
        <f t="shared" si="15"/>
        <v>2792</v>
      </c>
      <c r="K131" s="61">
        <f t="shared" si="15"/>
        <v>0</v>
      </c>
      <c r="L131" s="61">
        <f t="shared" si="15"/>
        <v>1800</v>
      </c>
      <c r="M131" s="61">
        <f t="shared" si="15"/>
        <v>835551.5</v>
      </c>
      <c r="N131" s="61">
        <f t="shared" si="15"/>
        <v>829678.5</v>
      </c>
      <c r="O131" s="61">
        <f t="shared" si="15"/>
        <v>5873</v>
      </c>
      <c r="P131" s="61">
        <f t="shared" si="15"/>
        <v>0</v>
      </c>
      <c r="Q131" s="61">
        <f t="shared" si="15"/>
        <v>0</v>
      </c>
      <c r="R131" s="61">
        <f>C131+H131+M131</f>
        <v>1358195.3</v>
      </c>
    </row>
    <row r="132" spans="1:57" s="13" customFormat="1" ht="15.75">
      <c r="A132" s="113" t="s">
        <v>142</v>
      </c>
      <c r="B132" s="11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</row>
    <row r="133" spans="1:57" s="9" customFormat="1" ht="28.5">
      <c r="A133" s="114" t="s">
        <v>143</v>
      </c>
      <c r="B133" s="115">
        <v>1264</v>
      </c>
      <c r="C133" s="55">
        <f>SUM(D133:G133)</f>
        <v>7500</v>
      </c>
      <c r="D133" s="55">
        <v>7500</v>
      </c>
      <c r="E133" s="55">
        <v>0</v>
      </c>
      <c r="F133" s="55">
        <v>0</v>
      </c>
      <c r="G133" s="55">
        <v>0</v>
      </c>
      <c r="H133" s="55">
        <f>SUM(I133:L133)</f>
        <v>415426</v>
      </c>
      <c r="I133" s="55">
        <f>11888+33438</f>
        <v>45326</v>
      </c>
      <c r="J133" s="55">
        <f>402649-40549</f>
        <v>362100</v>
      </c>
      <c r="K133" s="55">
        <v>0</v>
      </c>
      <c r="L133" s="55">
        <v>8000</v>
      </c>
      <c r="M133" s="55">
        <f>SUM(N133:Q133)</f>
        <v>4748484</v>
      </c>
      <c r="N133" s="55">
        <f>393673-900</f>
        <v>392773</v>
      </c>
      <c r="O133" s="55">
        <f>2246083+10000</f>
        <v>2256083</v>
      </c>
      <c r="P133" s="55">
        <f>2004628+95000</f>
        <v>2099628</v>
      </c>
      <c r="Q133" s="55">
        <v>0</v>
      </c>
      <c r="R133" s="61">
        <f>C133+H133+M133</f>
        <v>5171410</v>
      </c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</row>
    <row r="134" spans="1:57" s="9" customFormat="1" ht="32.25" customHeight="1">
      <c r="A134" s="71" t="s">
        <v>144</v>
      </c>
      <c r="B134" s="116">
        <v>437</v>
      </c>
      <c r="C134" s="55">
        <f>SUM(D134:G134)</f>
        <v>304208</v>
      </c>
      <c r="D134" s="55">
        <v>0</v>
      </c>
      <c r="E134" s="55">
        <v>0</v>
      </c>
      <c r="F134" s="55">
        <f>504497-200289</f>
        <v>304208</v>
      </c>
      <c r="G134" s="55">
        <v>0</v>
      </c>
      <c r="H134" s="55">
        <f>SUM(I134:L134)</f>
        <v>570023</v>
      </c>
      <c r="I134" s="55">
        <v>0</v>
      </c>
      <c r="J134" s="55">
        <v>0</v>
      </c>
      <c r="K134" s="55">
        <v>570023</v>
      </c>
      <c r="L134" s="55">
        <v>0</v>
      </c>
      <c r="M134" s="55">
        <f>SUM(N134:Q134)</f>
        <v>833500</v>
      </c>
      <c r="N134" s="55">
        <v>0</v>
      </c>
      <c r="O134" s="55">
        <v>0</v>
      </c>
      <c r="P134" s="55">
        <v>833500</v>
      </c>
      <c r="Q134" s="55">
        <v>0</v>
      </c>
      <c r="R134" s="61">
        <f>M134+H134+C134</f>
        <v>1707731</v>
      </c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</row>
    <row r="135" spans="1:57" s="8" customFormat="1" ht="15.75">
      <c r="A135" s="71" t="s">
        <v>21</v>
      </c>
      <c r="B135" s="116">
        <f>B133+B134</f>
        <v>1701</v>
      </c>
      <c r="C135" s="55">
        <f>C133+C134</f>
        <v>311708</v>
      </c>
      <c r="D135" s="55">
        <f aca="true" t="shared" si="16" ref="D135:R135">D133+D134</f>
        <v>7500</v>
      </c>
      <c r="E135" s="55">
        <f t="shared" si="16"/>
        <v>0</v>
      </c>
      <c r="F135" s="55">
        <f t="shared" si="16"/>
        <v>304208</v>
      </c>
      <c r="G135" s="55">
        <f t="shared" si="16"/>
        <v>0</v>
      </c>
      <c r="H135" s="55">
        <f>H133+H134</f>
        <v>985449</v>
      </c>
      <c r="I135" s="55">
        <f t="shared" si="16"/>
        <v>45326</v>
      </c>
      <c r="J135" s="55">
        <f t="shared" si="16"/>
        <v>362100</v>
      </c>
      <c r="K135" s="55">
        <f t="shared" si="16"/>
        <v>570023</v>
      </c>
      <c r="L135" s="55">
        <f t="shared" si="16"/>
        <v>8000</v>
      </c>
      <c r="M135" s="55">
        <f t="shared" si="16"/>
        <v>5581984</v>
      </c>
      <c r="N135" s="55">
        <f t="shared" si="16"/>
        <v>392773</v>
      </c>
      <c r="O135" s="55">
        <f t="shared" si="16"/>
        <v>2256083</v>
      </c>
      <c r="P135" s="55">
        <f t="shared" si="16"/>
        <v>2933128</v>
      </c>
      <c r="Q135" s="55">
        <f t="shared" si="16"/>
        <v>0</v>
      </c>
      <c r="R135" s="55">
        <f t="shared" si="16"/>
        <v>6879141</v>
      </c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1:57" s="13" customFormat="1" ht="15.75">
      <c r="A136" s="117" t="s">
        <v>145</v>
      </c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</row>
    <row r="137" spans="1:57" s="8" customFormat="1" ht="57">
      <c r="A137" s="119" t="s">
        <v>146</v>
      </c>
      <c r="B137" s="96">
        <v>57500</v>
      </c>
      <c r="C137" s="120">
        <f>SUM(D137:G137)</f>
        <v>14105</v>
      </c>
      <c r="D137" s="120">
        <v>14105</v>
      </c>
      <c r="E137" s="120">
        <v>0</v>
      </c>
      <c r="F137" s="120">
        <v>0</v>
      </c>
      <c r="G137" s="120">
        <v>0</v>
      </c>
      <c r="H137" s="120">
        <f>SUM(I137:L137)</f>
        <v>109404.78454500002</v>
      </c>
      <c r="I137" s="120">
        <f>(D137*1.09)+(D137*1.09)*1.09+(D137*1.09)*1.09*1.09</f>
        <v>50398.984545000014</v>
      </c>
      <c r="J137" s="120">
        <v>0</v>
      </c>
      <c r="K137" s="120">
        <f>18000+18000*1.09+18000*1.09*1.09</f>
        <v>59005.8</v>
      </c>
      <c r="L137" s="120">
        <v>0</v>
      </c>
      <c r="M137" s="120">
        <f>SUM(N137:Q137)</f>
        <v>842416.8409965001</v>
      </c>
      <c r="N137" s="120">
        <f>I137*7.7</f>
        <v>388072.18099650013</v>
      </c>
      <c r="O137" s="120">
        <v>0</v>
      </c>
      <c r="P137" s="120">
        <f>K137*7.7</f>
        <v>454344.66000000003</v>
      </c>
      <c r="Q137" s="120">
        <v>0</v>
      </c>
      <c r="R137" s="121">
        <f aca="true" t="shared" si="17" ref="R137:R142">C137+H137+M137</f>
        <v>965926.6255415002</v>
      </c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</row>
    <row r="138" spans="1:18" s="8" customFormat="1" ht="42.75">
      <c r="A138" s="122" t="s">
        <v>147</v>
      </c>
      <c r="B138" s="123">
        <v>1500</v>
      </c>
      <c r="C138" s="120">
        <v>0</v>
      </c>
      <c r="D138" s="120">
        <v>0</v>
      </c>
      <c r="E138" s="120">
        <v>0</v>
      </c>
      <c r="F138" s="120">
        <v>0</v>
      </c>
      <c r="G138" s="120">
        <v>0</v>
      </c>
      <c r="H138" s="120">
        <f>40000+7*150*3</f>
        <v>43150</v>
      </c>
      <c r="I138" s="120">
        <f>H138*0.015</f>
        <v>647.25</v>
      </c>
      <c r="J138" s="120">
        <v>0</v>
      </c>
      <c r="K138" s="120">
        <f>H138*0.985</f>
        <v>42502.75</v>
      </c>
      <c r="L138" s="120">
        <v>0</v>
      </c>
      <c r="M138" s="120">
        <f>SUM(N138:Q138)</f>
        <v>381274.55</v>
      </c>
      <c r="N138" s="120">
        <v>0</v>
      </c>
      <c r="O138" s="120">
        <v>0</v>
      </c>
      <c r="P138" s="120">
        <v>381274.55</v>
      </c>
      <c r="Q138" s="120">
        <v>0</v>
      </c>
      <c r="R138" s="121">
        <f t="shared" si="17"/>
        <v>424424.55</v>
      </c>
    </row>
    <row r="139" spans="1:18" s="8" customFormat="1" ht="71.25">
      <c r="A139" s="124" t="s">
        <v>148</v>
      </c>
      <c r="B139" s="123">
        <v>200</v>
      </c>
      <c r="C139" s="120">
        <v>0</v>
      </c>
      <c r="D139" s="120">
        <v>0</v>
      </c>
      <c r="E139" s="120">
        <v>0</v>
      </c>
      <c r="F139" s="120">
        <v>0</v>
      </c>
      <c r="G139" s="120">
        <v>0</v>
      </c>
      <c r="H139" s="120">
        <v>500</v>
      </c>
      <c r="I139" s="120">
        <v>0</v>
      </c>
      <c r="J139" s="120">
        <v>0</v>
      </c>
      <c r="K139" s="120">
        <v>400</v>
      </c>
      <c r="L139" s="120">
        <v>100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1">
        <f t="shared" si="17"/>
        <v>500</v>
      </c>
    </row>
    <row r="140" spans="1:18" s="8" customFormat="1" ht="42.75">
      <c r="A140" s="124" t="s">
        <v>149</v>
      </c>
      <c r="B140" s="78">
        <v>0</v>
      </c>
      <c r="C140" s="120">
        <f>SUM(D140:G140)</f>
        <v>13394</v>
      </c>
      <c r="D140" s="120">
        <f>10171+315</f>
        <v>10486</v>
      </c>
      <c r="E140" s="120">
        <v>0</v>
      </c>
      <c r="F140" s="120">
        <v>0</v>
      </c>
      <c r="G140" s="120">
        <v>2908</v>
      </c>
      <c r="H140" s="120">
        <f>SUM(I140:L140)</f>
        <v>47883.5</v>
      </c>
      <c r="I140" s="120">
        <v>37492.8</v>
      </c>
      <c r="J140" s="120">
        <v>0</v>
      </c>
      <c r="K140" s="120">
        <v>0</v>
      </c>
      <c r="L140" s="120">
        <v>10390.7</v>
      </c>
      <c r="M140" s="120">
        <f>SUM(N140:Q140)</f>
        <v>174040.97999999998</v>
      </c>
      <c r="N140" s="120">
        <v>136274.31</v>
      </c>
      <c r="O140" s="120">
        <v>0</v>
      </c>
      <c r="P140" s="120">
        <v>0</v>
      </c>
      <c r="Q140" s="120">
        <v>37766.67</v>
      </c>
      <c r="R140" s="121">
        <f t="shared" si="17"/>
        <v>235318.47999999998</v>
      </c>
    </row>
    <row r="141" spans="1:18" s="8" customFormat="1" ht="57">
      <c r="A141" s="124" t="s">
        <v>150</v>
      </c>
      <c r="B141" s="78">
        <v>0</v>
      </c>
      <c r="C141" s="120">
        <f>SUM(D141:G141)</f>
        <v>11141</v>
      </c>
      <c r="D141" s="120">
        <f>10037+684+100</f>
        <v>10821</v>
      </c>
      <c r="E141" s="120">
        <v>0</v>
      </c>
      <c r="F141" s="120">
        <v>320</v>
      </c>
      <c r="G141" s="120">
        <v>0</v>
      </c>
      <c r="H141" s="120">
        <f>SUM(I141:L141)</f>
        <v>39552.5</v>
      </c>
      <c r="I141" s="120">
        <v>36274.4</v>
      </c>
      <c r="J141" s="120">
        <v>0</v>
      </c>
      <c r="K141" s="120">
        <f>1639.05*2</f>
        <v>3278.1</v>
      </c>
      <c r="L141" s="120">
        <v>0</v>
      </c>
      <c r="M141" s="120">
        <f>SUM(N141:Q141)</f>
        <v>143760.51</v>
      </c>
      <c r="N141" s="120">
        <v>131845.69</v>
      </c>
      <c r="O141" s="120">
        <v>0</v>
      </c>
      <c r="P141" s="120">
        <f>5957.41*2</f>
        <v>11914.82</v>
      </c>
      <c r="Q141" s="120">
        <v>0</v>
      </c>
      <c r="R141" s="121">
        <f t="shared" si="17"/>
        <v>194454.01</v>
      </c>
    </row>
    <row r="142" spans="1:18" s="8" customFormat="1" ht="15.75">
      <c r="A142" s="125" t="s">
        <v>151</v>
      </c>
      <c r="B142" s="96">
        <f>SUM(B137:B141)</f>
        <v>59200</v>
      </c>
      <c r="C142" s="55">
        <f>SUM(C137:C139,C140,C141)</f>
        <v>38640</v>
      </c>
      <c r="D142" s="55">
        <f aca="true" t="shared" si="18" ref="D142:Q142">SUM(D137:D139,D140,D141)</f>
        <v>35412</v>
      </c>
      <c r="E142" s="55">
        <f t="shared" si="18"/>
        <v>0</v>
      </c>
      <c r="F142" s="55">
        <f t="shared" si="18"/>
        <v>320</v>
      </c>
      <c r="G142" s="55">
        <f t="shared" si="18"/>
        <v>2908</v>
      </c>
      <c r="H142" s="55">
        <f t="shared" si="18"/>
        <v>240490.784545</v>
      </c>
      <c r="I142" s="55">
        <f t="shared" si="18"/>
        <v>124813.43454500003</v>
      </c>
      <c r="J142" s="55">
        <f t="shared" si="18"/>
        <v>0</v>
      </c>
      <c r="K142" s="55">
        <f t="shared" si="18"/>
        <v>105186.65000000001</v>
      </c>
      <c r="L142" s="55">
        <f t="shared" si="18"/>
        <v>10490.7</v>
      </c>
      <c r="M142" s="55">
        <f t="shared" si="18"/>
        <v>1541492.8809965001</v>
      </c>
      <c r="N142" s="55">
        <f t="shared" si="18"/>
        <v>656192.1809965002</v>
      </c>
      <c r="O142" s="55">
        <f t="shared" si="18"/>
        <v>0</v>
      </c>
      <c r="P142" s="55">
        <f t="shared" si="18"/>
        <v>847534.0299999999</v>
      </c>
      <c r="Q142" s="55">
        <f t="shared" si="18"/>
        <v>37766.67</v>
      </c>
      <c r="R142" s="61">
        <f t="shared" si="17"/>
        <v>1820623.6655415</v>
      </c>
    </row>
    <row r="143" spans="1:18" s="9" customFormat="1" ht="15.75">
      <c r="A143" s="88" t="s">
        <v>152</v>
      </c>
      <c r="B143" s="88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</row>
    <row r="144" spans="1:18" s="9" customFormat="1" ht="62.25" customHeight="1">
      <c r="A144" s="69" t="s">
        <v>153</v>
      </c>
      <c r="B144" s="70"/>
      <c r="C144" s="61">
        <v>5050</v>
      </c>
      <c r="D144" s="61">
        <v>5050</v>
      </c>
      <c r="E144" s="61">
        <v>0</v>
      </c>
      <c r="F144" s="61">
        <v>0</v>
      </c>
      <c r="G144" s="61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61">
        <f>C144+H144+M144</f>
        <v>5050</v>
      </c>
    </row>
    <row r="145" spans="1:18" s="9" customFormat="1" ht="111" customHeight="1">
      <c r="A145" s="69" t="s">
        <v>154</v>
      </c>
      <c r="B145" s="70"/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59">
        <v>50000</v>
      </c>
      <c r="I145" s="61">
        <v>0</v>
      </c>
      <c r="J145" s="61">
        <v>25000</v>
      </c>
      <c r="K145" s="61">
        <v>25000</v>
      </c>
      <c r="L145" s="59">
        <v>0</v>
      </c>
      <c r="M145" s="59">
        <v>32000</v>
      </c>
      <c r="N145" s="59">
        <v>0</v>
      </c>
      <c r="O145" s="61">
        <v>16000</v>
      </c>
      <c r="P145" s="61">
        <v>16000</v>
      </c>
      <c r="Q145" s="59">
        <v>0</v>
      </c>
      <c r="R145" s="61">
        <f>C145+H145+M145</f>
        <v>82000</v>
      </c>
    </row>
    <row r="146" spans="1:18" s="9" customFormat="1" ht="86.25" customHeight="1">
      <c r="A146" s="69" t="s">
        <v>155</v>
      </c>
      <c r="B146" s="70"/>
      <c r="C146" s="61">
        <v>0</v>
      </c>
      <c r="D146" s="61">
        <v>0</v>
      </c>
      <c r="E146" s="61">
        <v>0</v>
      </c>
      <c r="F146" s="61">
        <v>0</v>
      </c>
      <c r="G146" s="61">
        <v>0</v>
      </c>
      <c r="H146" s="59">
        <v>9000</v>
      </c>
      <c r="I146" s="61">
        <v>0</v>
      </c>
      <c r="J146" s="61">
        <v>4500</v>
      </c>
      <c r="K146" s="61">
        <v>4500</v>
      </c>
      <c r="L146" s="59">
        <v>0</v>
      </c>
      <c r="M146" s="59">
        <v>10500</v>
      </c>
      <c r="N146" s="59">
        <v>0</v>
      </c>
      <c r="O146" s="61">
        <v>5250</v>
      </c>
      <c r="P146" s="61">
        <v>5250</v>
      </c>
      <c r="Q146" s="59">
        <v>0</v>
      </c>
      <c r="R146" s="61">
        <f aca="true" t="shared" si="19" ref="R146:R153">C146+H146+M146</f>
        <v>19500</v>
      </c>
    </row>
    <row r="147" spans="1:18" s="9" customFormat="1" ht="41.25" customHeight="1">
      <c r="A147" s="106" t="s">
        <v>156</v>
      </c>
      <c r="B147" s="127">
        <v>70</v>
      </c>
      <c r="C147" s="59">
        <v>10000</v>
      </c>
      <c r="D147" s="59">
        <v>0</v>
      </c>
      <c r="E147" s="59">
        <v>0</v>
      </c>
      <c r="F147" s="59">
        <v>10000</v>
      </c>
      <c r="G147" s="59">
        <v>0</v>
      </c>
      <c r="H147" s="59">
        <v>20000</v>
      </c>
      <c r="I147" s="61">
        <v>0</v>
      </c>
      <c r="J147" s="59">
        <v>10000</v>
      </c>
      <c r="K147" s="59">
        <v>10000</v>
      </c>
      <c r="L147" s="59">
        <v>0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  <c r="R147" s="61">
        <f t="shared" si="19"/>
        <v>30000</v>
      </c>
    </row>
    <row r="148" spans="1:18" s="9" customFormat="1" ht="57" customHeight="1">
      <c r="A148" s="69" t="s">
        <v>157</v>
      </c>
      <c r="B148" s="70">
        <v>120</v>
      </c>
      <c r="C148" s="61">
        <v>0</v>
      </c>
      <c r="D148" s="61">
        <v>0</v>
      </c>
      <c r="E148" s="61">
        <v>0</v>
      </c>
      <c r="F148" s="61">
        <v>0</v>
      </c>
      <c r="G148" s="61">
        <v>0</v>
      </c>
      <c r="H148" s="59">
        <v>220000</v>
      </c>
      <c r="I148" s="61">
        <v>0</v>
      </c>
      <c r="J148" s="61">
        <v>0</v>
      </c>
      <c r="K148" s="61">
        <v>220000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61">
        <f t="shared" si="19"/>
        <v>220000</v>
      </c>
    </row>
    <row r="149" spans="1:18" s="9" customFormat="1" ht="42.75">
      <c r="A149" s="69" t="s">
        <v>158</v>
      </c>
      <c r="B149" s="70">
        <v>90</v>
      </c>
      <c r="C149" s="61">
        <v>0</v>
      </c>
      <c r="D149" s="61">
        <v>0</v>
      </c>
      <c r="E149" s="61">
        <v>0</v>
      </c>
      <c r="F149" s="61">
        <v>0</v>
      </c>
      <c r="G149" s="61">
        <v>0</v>
      </c>
      <c r="H149" s="59">
        <v>50000</v>
      </c>
      <c r="I149" s="61">
        <v>0</v>
      </c>
      <c r="J149" s="61">
        <v>0</v>
      </c>
      <c r="K149" s="61">
        <v>50000</v>
      </c>
      <c r="L149" s="59">
        <v>0</v>
      </c>
      <c r="M149" s="59">
        <v>50000</v>
      </c>
      <c r="N149" s="59">
        <v>0</v>
      </c>
      <c r="O149" s="59">
        <v>0</v>
      </c>
      <c r="P149" s="61">
        <v>50000</v>
      </c>
      <c r="Q149" s="59">
        <v>0</v>
      </c>
      <c r="R149" s="61">
        <f t="shared" si="19"/>
        <v>100000</v>
      </c>
    </row>
    <row r="150" spans="1:18" s="9" customFormat="1" ht="42.75">
      <c r="A150" s="69" t="s">
        <v>159</v>
      </c>
      <c r="B150" s="70">
        <v>41</v>
      </c>
      <c r="C150" s="61">
        <v>0</v>
      </c>
      <c r="D150" s="61">
        <v>0</v>
      </c>
      <c r="E150" s="61">
        <v>0</v>
      </c>
      <c r="F150" s="61">
        <v>0</v>
      </c>
      <c r="G150" s="61">
        <v>0</v>
      </c>
      <c r="H150" s="59">
        <v>0</v>
      </c>
      <c r="I150" s="61">
        <v>0</v>
      </c>
      <c r="J150" s="61">
        <v>0</v>
      </c>
      <c r="K150" s="61">
        <v>0</v>
      </c>
      <c r="L150" s="59">
        <v>0</v>
      </c>
      <c r="M150" s="59">
        <v>50000</v>
      </c>
      <c r="N150" s="59">
        <v>0</v>
      </c>
      <c r="O150" s="61">
        <v>50000</v>
      </c>
      <c r="P150" s="61">
        <v>0</v>
      </c>
      <c r="Q150" s="59">
        <v>0</v>
      </c>
      <c r="R150" s="61">
        <f t="shared" si="19"/>
        <v>50000</v>
      </c>
    </row>
    <row r="151" spans="1:18" s="9" customFormat="1" ht="42.75">
      <c r="A151" s="106" t="s">
        <v>160</v>
      </c>
      <c r="B151" s="128">
        <v>90</v>
      </c>
      <c r="C151" s="61">
        <v>0</v>
      </c>
      <c r="D151" s="61">
        <v>0</v>
      </c>
      <c r="E151" s="61">
        <v>0</v>
      </c>
      <c r="F151" s="61">
        <v>0</v>
      </c>
      <c r="G151" s="61">
        <v>0</v>
      </c>
      <c r="H151" s="59">
        <v>0</v>
      </c>
      <c r="I151" s="61">
        <v>0</v>
      </c>
      <c r="J151" s="61">
        <v>0</v>
      </c>
      <c r="K151" s="59">
        <v>0</v>
      </c>
      <c r="L151" s="59">
        <v>0</v>
      </c>
      <c r="M151" s="59">
        <v>20000</v>
      </c>
      <c r="N151" s="59">
        <v>0</v>
      </c>
      <c r="O151" s="59">
        <v>10000</v>
      </c>
      <c r="P151" s="59">
        <v>10000</v>
      </c>
      <c r="Q151" s="59">
        <v>0</v>
      </c>
      <c r="R151" s="61">
        <f t="shared" si="19"/>
        <v>20000</v>
      </c>
    </row>
    <row r="152" spans="1:18" s="9" customFormat="1" ht="28.5">
      <c r="A152" s="106" t="s">
        <v>161</v>
      </c>
      <c r="B152" s="128"/>
      <c r="C152" s="61">
        <v>0</v>
      </c>
      <c r="D152" s="61">
        <v>0</v>
      </c>
      <c r="E152" s="61">
        <v>0</v>
      </c>
      <c r="F152" s="61">
        <v>0</v>
      </c>
      <c r="G152" s="61">
        <v>0</v>
      </c>
      <c r="H152" s="59">
        <v>20000</v>
      </c>
      <c r="I152" s="61">
        <v>0</v>
      </c>
      <c r="J152" s="59">
        <v>10000</v>
      </c>
      <c r="K152" s="59">
        <v>10000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  <c r="R152" s="61">
        <f t="shared" si="19"/>
        <v>20000</v>
      </c>
    </row>
    <row r="153" spans="1:18" s="9" customFormat="1" ht="42.75">
      <c r="A153" s="106" t="s">
        <v>162</v>
      </c>
      <c r="B153" s="129"/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59">
        <v>60000</v>
      </c>
      <c r="I153" s="61">
        <v>0</v>
      </c>
      <c r="J153" s="59">
        <v>30000</v>
      </c>
      <c r="K153" s="59">
        <v>30000</v>
      </c>
      <c r="L153" s="59">
        <v>0</v>
      </c>
      <c r="M153" s="59">
        <v>120000</v>
      </c>
      <c r="N153" s="59">
        <v>0</v>
      </c>
      <c r="O153" s="59">
        <v>60000</v>
      </c>
      <c r="P153" s="59">
        <v>60000</v>
      </c>
      <c r="Q153" s="59">
        <v>0</v>
      </c>
      <c r="R153" s="61">
        <f t="shared" si="19"/>
        <v>180000</v>
      </c>
    </row>
    <row r="154" spans="1:18" s="9" customFormat="1" ht="15.75">
      <c r="A154" s="129" t="s">
        <v>21</v>
      </c>
      <c r="B154" s="128">
        <f>SUM(B147:B153)</f>
        <v>411</v>
      </c>
      <c r="C154" s="59">
        <f>SUM(C144:C153)</f>
        <v>15050</v>
      </c>
      <c r="D154" s="59">
        <f>SUM(D144:D153)</f>
        <v>5050</v>
      </c>
      <c r="E154" s="59">
        <v>0</v>
      </c>
      <c r="F154" s="59">
        <f>SUM(F144:F153)</f>
        <v>10000</v>
      </c>
      <c r="G154" s="59">
        <v>0</v>
      </c>
      <c r="H154" s="59">
        <f>SUM(H144:H153)</f>
        <v>429000</v>
      </c>
      <c r="I154" s="61">
        <v>0</v>
      </c>
      <c r="J154" s="59">
        <f>SUM(J144:J153)</f>
        <v>79500</v>
      </c>
      <c r="K154" s="59">
        <f>SUM(K144:K153)</f>
        <v>349500</v>
      </c>
      <c r="L154" s="59">
        <v>0</v>
      </c>
      <c r="M154" s="59">
        <f>SUM(M144:M153)</f>
        <v>282500</v>
      </c>
      <c r="N154" s="59">
        <v>0</v>
      </c>
      <c r="O154" s="59">
        <f>SUM(O144:O153)</f>
        <v>141250</v>
      </c>
      <c r="P154" s="59">
        <f>SUM(P144:P153)</f>
        <v>141250</v>
      </c>
      <c r="Q154" s="59">
        <v>0</v>
      </c>
      <c r="R154" s="61">
        <f>C154+H154+M154</f>
        <v>726550</v>
      </c>
    </row>
    <row r="155" spans="1:18" s="9" customFormat="1" ht="15.75">
      <c r="A155" s="130" t="s">
        <v>163</v>
      </c>
      <c r="B155" s="12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</row>
    <row r="156" spans="1:57" s="9" customFormat="1" ht="15.75" customHeight="1">
      <c r="A156" s="131" t="s">
        <v>164</v>
      </c>
      <c r="B156" s="131"/>
      <c r="C156" s="41"/>
      <c r="D156" s="42"/>
      <c r="E156" s="42"/>
      <c r="F156" s="42"/>
      <c r="G156" s="42"/>
      <c r="H156" s="41"/>
      <c r="I156" s="42"/>
      <c r="J156" s="42"/>
      <c r="K156" s="42"/>
      <c r="L156" s="42"/>
      <c r="M156" s="41"/>
      <c r="N156" s="42"/>
      <c r="O156" s="42"/>
      <c r="P156" s="42"/>
      <c r="Q156" s="42"/>
      <c r="R156" s="42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</row>
    <row r="157" spans="1:57" s="9" customFormat="1" ht="100.5" customHeight="1">
      <c r="A157" s="69" t="s">
        <v>165</v>
      </c>
      <c r="B157" s="70"/>
      <c r="C157" s="55">
        <v>1230</v>
      </c>
      <c r="D157" s="55">
        <v>1230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55">
        <v>1230</v>
      </c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</row>
    <row r="158" spans="1:57" s="9" customFormat="1" ht="66" customHeight="1">
      <c r="A158" s="69" t="s">
        <v>166</v>
      </c>
      <c r="B158" s="70"/>
      <c r="C158" s="55">
        <v>17000</v>
      </c>
      <c r="D158" s="55">
        <v>0</v>
      </c>
      <c r="E158" s="55">
        <v>0</v>
      </c>
      <c r="F158" s="55">
        <v>17000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132">
        <v>17000</v>
      </c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</row>
    <row r="159" spans="1:57" s="9" customFormat="1" ht="67.5" customHeight="1">
      <c r="A159" s="69" t="s">
        <v>167</v>
      </c>
      <c r="B159" s="70">
        <v>50</v>
      </c>
      <c r="C159" s="55">
        <v>0</v>
      </c>
      <c r="D159" s="55">
        <v>0</v>
      </c>
      <c r="E159" s="55">
        <v>0</v>
      </c>
      <c r="F159" s="55">
        <v>0</v>
      </c>
      <c r="G159" s="55">
        <v>0</v>
      </c>
      <c r="H159" s="55">
        <v>296000</v>
      </c>
      <c r="I159" s="55">
        <v>0</v>
      </c>
      <c r="J159" s="55">
        <v>0</v>
      </c>
      <c r="K159" s="55">
        <v>296000</v>
      </c>
      <c r="L159" s="55">
        <v>0</v>
      </c>
      <c r="M159" s="55">
        <v>264000</v>
      </c>
      <c r="N159" s="55">
        <v>0</v>
      </c>
      <c r="O159" s="55">
        <v>0</v>
      </c>
      <c r="P159" s="55">
        <v>264000</v>
      </c>
      <c r="Q159" s="55">
        <v>0</v>
      </c>
      <c r="R159" s="132">
        <v>560000</v>
      </c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</row>
    <row r="160" spans="1:57" s="9" customFormat="1" ht="69.75" customHeight="1">
      <c r="A160" s="69" t="s">
        <v>168</v>
      </c>
      <c r="B160" s="70"/>
      <c r="C160" s="55">
        <v>0</v>
      </c>
      <c r="D160" s="55">
        <v>0</v>
      </c>
      <c r="E160" s="55">
        <v>0</v>
      </c>
      <c r="F160" s="55">
        <v>0</v>
      </c>
      <c r="G160" s="55">
        <v>0</v>
      </c>
      <c r="H160" s="55">
        <v>40000</v>
      </c>
      <c r="I160" s="55">
        <v>0</v>
      </c>
      <c r="J160" s="55">
        <v>0</v>
      </c>
      <c r="K160" s="55">
        <v>40000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132">
        <v>40000</v>
      </c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</row>
    <row r="161" spans="1:57" s="9" customFormat="1" ht="42.75">
      <c r="A161" s="56" t="s">
        <v>169</v>
      </c>
      <c r="B161" s="70">
        <v>50</v>
      </c>
      <c r="C161" s="61">
        <v>0</v>
      </c>
      <c r="D161" s="61">
        <v>0</v>
      </c>
      <c r="E161" s="61">
        <v>0</v>
      </c>
      <c r="F161" s="61">
        <v>0</v>
      </c>
      <c r="G161" s="61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5">
        <v>493013.3</v>
      </c>
      <c r="N161" s="55">
        <v>0</v>
      </c>
      <c r="O161" s="55">
        <v>359936.9</v>
      </c>
      <c r="P161" s="55">
        <v>0</v>
      </c>
      <c r="Q161" s="54">
        <v>133076.4</v>
      </c>
      <c r="R161" s="61">
        <f>C161+H161+M161</f>
        <v>493013.3</v>
      </c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</row>
    <row r="162" spans="1:57" s="9" customFormat="1" ht="102.75" customHeight="1">
      <c r="A162" s="56" t="s">
        <v>170</v>
      </c>
      <c r="B162" s="70"/>
      <c r="C162" s="61">
        <v>500</v>
      </c>
      <c r="D162" s="61">
        <v>0</v>
      </c>
      <c r="E162" s="61">
        <v>0</v>
      </c>
      <c r="F162" s="61">
        <v>500</v>
      </c>
      <c r="G162" s="59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61">
        <v>250000</v>
      </c>
      <c r="N162" s="55">
        <v>0</v>
      </c>
      <c r="O162" s="55">
        <v>0</v>
      </c>
      <c r="P162" s="61">
        <v>250000</v>
      </c>
      <c r="Q162" s="54">
        <v>0</v>
      </c>
      <c r="R162" s="61">
        <f>C162+H162+M162</f>
        <v>250500</v>
      </c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</row>
    <row r="163" spans="1:57" s="9" customFormat="1" ht="42.75">
      <c r="A163" s="56" t="s">
        <v>171</v>
      </c>
      <c r="B163" s="71"/>
      <c r="C163" s="61">
        <v>0</v>
      </c>
      <c r="D163" s="61">
        <v>0</v>
      </c>
      <c r="E163" s="61">
        <v>0</v>
      </c>
      <c r="F163" s="61">
        <v>0</v>
      </c>
      <c r="G163" s="61">
        <v>0</v>
      </c>
      <c r="H163" s="54">
        <v>7000</v>
      </c>
      <c r="I163" s="61">
        <v>0</v>
      </c>
      <c r="J163" s="61">
        <v>0</v>
      </c>
      <c r="K163" s="61">
        <v>7000</v>
      </c>
      <c r="L163" s="54">
        <v>0</v>
      </c>
      <c r="M163" s="54">
        <v>0</v>
      </c>
      <c r="N163" s="55">
        <v>0</v>
      </c>
      <c r="O163" s="55">
        <v>0</v>
      </c>
      <c r="P163" s="61">
        <v>0</v>
      </c>
      <c r="Q163" s="54">
        <v>0</v>
      </c>
      <c r="R163" s="61">
        <f>C163+H163+M163</f>
        <v>7000</v>
      </c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</row>
    <row r="164" spans="1:57" s="9" customFormat="1" ht="137.25" customHeight="1">
      <c r="A164" s="56" t="s">
        <v>172</v>
      </c>
      <c r="B164" s="67"/>
      <c r="C164" s="55">
        <v>6672.8</v>
      </c>
      <c r="D164" s="76">
        <v>900</v>
      </c>
      <c r="E164" s="76">
        <v>0</v>
      </c>
      <c r="F164" s="76">
        <v>0</v>
      </c>
      <c r="G164" s="76">
        <v>5772.8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5">
        <v>0</v>
      </c>
      <c r="O164" s="55">
        <v>0</v>
      </c>
      <c r="P164" s="61">
        <v>0</v>
      </c>
      <c r="Q164" s="54">
        <v>0</v>
      </c>
      <c r="R164" s="61">
        <f>C164+H164+M164</f>
        <v>6672.8</v>
      </c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</row>
    <row r="165" spans="1:57" s="9" customFormat="1" ht="15.75">
      <c r="A165" s="56" t="s">
        <v>21</v>
      </c>
      <c r="B165" s="133">
        <v>100</v>
      </c>
      <c r="C165" s="134">
        <f aca="true" t="shared" si="20" ref="C165:R165">SUM(C157:C164)</f>
        <v>25402.8</v>
      </c>
      <c r="D165" s="134">
        <f t="shared" si="20"/>
        <v>2130</v>
      </c>
      <c r="E165" s="134">
        <f t="shared" si="20"/>
        <v>0</v>
      </c>
      <c r="F165" s="134">
        <f t="shared" si="20"/>
        <v>17500</v>
      </c>
      <c r="G165" s="134">
        <f t="shared" si="20"/>
        <v>5772.8</v>
      </c>
      <c r="H165" s="134">
        <f t="shared" si="20"/>
        <v>343000</v>
      </c>
      <c r="I165" s="134">
        <f t="shared" si="20"/>
        <v>0</v>
      </c>
      <c r="J165" s="134">
        <f t="shared" si="20"/>
        <v>0</v>
      </c>
      <c r="K165" s="134">
        <f t="shared" si="20"/>
        <v>343000</v>
      </c>
      <c r="L165" s="134">
        <f t="shared" si="20"/>
        <v>0</v>
      </c>
      <c r="M165" s="134">
        <f t="shared" si="20"/>
        <v>1007013.3</v>
      </c>
      <c r="N165" s="134">
        <f t="shared" si="20"/>
        <v>0</v>
      </c>
      <c r="O165" s="134">
        <f t="shared" si="20"/>
        <v>359936.9</v>
      </c>
      <c r="P165" s="134">
        <f t="shared" si="20"/>
        <v>514000</v>
      </c>
      <c r="Q165" s="134">
        <f t="shared" si="20"/>
        <v>133076.4</v>
      </c>
      <c r="R165" s="134">
        <f t="shared" si="20"/>
        <v>1375416.1</v>
      </c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</row>
    <row r="166" spans="1:18" s="3" customFormat="1" ht="18.75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6"/>
    </row>
    <row r="167" spans="1:18" s="19" customFormat="1" ht="15.75">
      <c r="A167" s="129" t="s">
        <v>173</v>
      </c>
      <c r="B167" s="137">
        <f>B16+B24+B26+18183+917+B80+B91+B106+B111+B117+B131+B135+B142+B154+B165</f>
        <v>134179</v>
      </c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9"/>
    </row>
    <row r="168" spans="1:18" s="19" customFormat="1" ht="15.75">
      <c r="A168" s="129" t="s">
        <v>174</v>
      </c>
      <c r="B168" s="137">
        <f>18183+59200+1428+31498</f>
        <v>110309</v>
      </c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</row>
    <row r="169" spans="1:18" s="19" customFormat="1" ht="15.75">
      <c r="A169" s="129"/>
      <c r="B169" s="137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</row>
    <row r="170" spans="1:18" s="19" customFormat="1" ht="46.5" customHeight="1">
      <c r="A170" s="56" t="s">
        <v>175</v>
      </c>
      <c r="B170" s="137">
        <v>36909</v>
      </c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</row>
    <row r="171" spans="1:18" s="19" customFormat="1" ht="15.75">
      <c r="A171" s="129"/>
      <c r="B171" s="137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</row>
    <row r="172" spans="1:18" s="19" customFormat="1" ht="39" customHeight="1">
      <c r="A172" s="140" t="s">
        <v>176</v>
      </c>
      <c r="B172" s="137"/>
      <c r="C172" s="139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</row>
    <row r="173" spans="1:18" s="19" customFormat="1" ht="39" customHeight="1">
      <c r="A173" s="140"/>
      <c r="B173" s="137"/>
      <c r="C173" s="139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</row>
    <row r="174" spans="1:19" s="19" customFormat="1" ht="15.75">
      <c r="A174" s="141" t="s">
        <v>177</v>
      </c>
      <c r="B174" s="138"/>
      <c r="C174" s="142">
        <f>C16+C24+C26+C61+C80+C91+C106+C111+C117+C131+C135+C142+C154+C165</f>
        <v>25968180.200000003</v>
      </c>
      <c r="D174" s="142">
        <f aca="true" t="shared" si="21" ref="D174:Q174">D16+D24+D26+D61+D80+D91+D106+D111+D117+D131+D135+D142+D154+D165</f>
        <v>436282</v>
      </c>
      <c r="E174" s="142">
        <f t="shared" si="21"/>
        <v>10395873.5</v>
      </c>
      <c r="F174" s="142">
        <f t="shared" si="21"/>
        <v>3114599</v>
      </c>
      <c r="G174" s="142">
        <f t="shared" si="21"/>
        <v>12021425.700000001</v>
      </c>
      <c r="H174" s="142">
        <f t="shared" si="21"/>
        <v>71256255.48454502</v>
      </c>
      <c r="I174" s="142">
        <f t="shared" si="21"/>
        <v>3885596.334545</v>
      </c>
      <c r="J174" s="142">
        <f t="shared" si="21"/>
        <v>39459837.7</v>
      </c>
      <c r="K174" s="142">
        <f t="shared" si="21"/>
        <v>7151178.75</v>
      </c>
      <c r="L174" s="142">
        <f t="shared" si="21"/>
        <v>20759642.7</v>
      </c>
      <c r="M174" s="142">
        <f t="shared" si="21"/>
        <v>145173397.98099652</v>
      </c>
      <c r="N174" s="142">
        <f t="shared" si="21"/>
        <v>8314412.2809965</v>
      </c>
      <c r="O174" s="142">
        <f t="shared" si="21"/>
        <v>86369111.8</v>
      </c>
      <c r="P174" s="142">
        <f t="shared" si="21"/>
        <v>10614557.53</v>
      </c>
      <c r="Q174" s="142">
        <f t="shared" si="21"/>
        <v>39875316.47</v>
      </c>
      <c r="R174" s="142">
        <f>R16+R24+R26+R61+R80+R91+R106+R111+R117+R131+R135+R142+R154+R165</f>
        <v>242397833.6655415</v>
      </c>
      <c r="S174" s="20"/>
    </row>
    <row r="175" spans="1:18" ht="28.5">
      <c r="A175" s="56" t="s">
        <v>178</v>
      </c>
      <c r="B175" s="137">
        <v>36909</v>
      </c>
      <c r="C175" s="129">
        <v>7418600</v>
      </c>
      <c r="D175" s="129">
        <v>13300</v>
      </c>
      <c r="E175" s="129">
        <v>415500</v>
      </c>
      <c r="F175" s="129">
        <v>2367200</v>
      </c>
      <c r="G175" s="129">
        <v>4622600</v>
      </c>
      <c r="H175" s="129">
        <v>49707900</v>
      </c>
      <c r="I175" s="129">
        <v>119800</v>
      </c>
      <c r="J175" s="129">
        <v>1814400</v>
      </c>
      <c r="K175" s="129">
        <v>25882400</v>
      </c>
      <c r="L175" s="129">
        <v>21891300</v>
      </c>
      <c r="M175" s="129">
        <v>19637400</v>
      </c>
      <c r="N175" s="129">
        <v>0</v>
      </c>
      <c r="O175" s="129">
        <v>500400</v>
      </c>
      <c r="P175" s="129">
        <v>3210600</v>
      </c>
      <c r="Q175" s="129">
        <v>15926400</v>
      </c>
      <c r="R175" s="129">
        <v>76763900</v>
      </c>
    </row>
    <row r="176" spans="1:18" ht="15.75">
      <c r="A176" s="129"/>
      <c r="B176" s="129"/>
      <c r="C176" s="142"/>
      <c r="D176" s="142"/>
      <c r="E176" s="142"/>
      <c r="F176" s="142"/>
      <c r="G176" s="142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1:18" ht="15.75">
      <c r="A177" s="141" t="s">
        <v>179</v>
      </c>
      <c r="B177" s="143">
        <v>171088</v>
      </c>
      <c r="C177" s="144">
        <f>C174+C175</f>
        <v>33386780.200000003</v>
      </c>
      <c r="D177" s="144">
        <f aca="true" t="shared" si="22" ref="D177:Q177">D174+D175</f>
        <v>449582</v>
      </c>
      <c r="E177" s="144">
        <f t="shared" si="22"/>
        <v>10811373.5</v>
      </c>
      <c r="F177" s="144">
        <f t="shared" si="22"/>
        <v>5481799</v>
      </c>
      <c r="G177" s="144">
        <f t="shared" si="22"/>
        <v>16644025.700000001</v>
      </c>
      <c r="H177" s="144">
        <f t="shared" si="22"/>
        <v>120964155.48454502</v>
      </c>
      <c r="I177" s="144">
        <f t="shared" si="22"/>
        <v>4005396.334545</v>
      </c>
      <c r="J177" s="144">
        <f t="shared" si="22"/>
        <v>41274237.7</v>
      </c>
      <c r="K177" s="144">
        <f t="shared" si="22"/>
        <v>33033578.75</v>
      </c>
      <c r="L177" s="144">
        <f t="shared" si="22"/>
        <v>42650942.7</v>
      </c>
      <c r="M177" s="144">
        <f t="shared" si="22"/>
        <v>164810797.98099652</v>
      </c>
      <c r="N177" s="144">
        <f t="shared" si="22"/>
        <v>8314412.2809965</v>
      </c>
      <c r="O177" s="144">
        <f t="shared" si="22"/>
        <v>86869511.8</v>
      </c>
      <c r="P177" s="144">
        <f t="shared" si="22"/>
        <v>13825157.53</v>
      </c>
      <c r="Q177" s="144">
        <f t="shared" si="22"/>
        <v>55801716.47</v>
      </c>
      <c r="R177" s="144">
        <f>R174+R175</f>
        <v>319161733.6655415</v>
      </c>
    </row>
    <row r="179" spans="3:7" ht="15.75">
      <c r="C179" s="21"/>
      <c r="D179" s="21"/>
      <c r="E179" s="21"/>
      <c r="F179" s="21"/>
      <c r="G179" s="21"/>
    </row>
    <row r="180" spans="3:7" ht="15.75">
      <c r="C180" s="21"/>
      <c r="D180" s="21"/>
      <c r="E180" s="21"/>
      <c r="F180" s="21"/>
      <c r="G180" s="21"/>
    </row>
    <row r="181" spans="3:7" ht="15.75">
      <c r="C181" s="21"/>
      <c r="D181" s="21"/>
      <c r="E181" s="21"/>
      <c r="F181" s="21"/>
      <c r="G181" s="21"/>
    </row>
    <row r="182" spans="3:18" ht="15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3:7" ht="15.75">
      <c r="C183" s="22"/>
      <c r="D183" s="22"/>
      <c r="E183" s="22"/>
      <c r="F183" s="22"/>
      <c r="G183" s="22"/>
    </row>
    <row r="186" spans="3:18" ht="15.75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3:7" ht="15.75">
      <c r="C187" s="21"/>
      <c r="D187" s="21"/>
      <c r="E187" s="21"/>
      <c r="F187" s="27"/>
      <c r="G187" s="21"/>
    </row>
    <row r="189" spans="3:18" ht="15.75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3:7" ht="15.75">
      <c r="C190" s="21"/>
      <c r="D190" s="21"/>
      <c r="E190" s="21"/>
      <c r="F190" s="21"/>
      <c r="G190" s="21"/>
    </row>
  </sheetData>
  <sheetProtection/>
  <mergeCells count="144">
    <mergeCell ref="IK112:IL112"/>
    <mergeCell ref="A166:R166"/>
    <mergeCell ref="HY112:HZ112"/>
    <mergeCell ref="IA112:IB112"/>
    <mergeCell ref="IC112:ID112"/>
    <mergeCell ref="IE112:IF112"/>
    <mergeCell ref="IG112:IH112"/>
    <mergeCell ref="II112:IJ112"/>
    <mergeCell ref="HM112:HN112"/>
    <mergeCell ref="HO112:HP112"/>
    <mergeCell ref="HQ112:HR112"/>
    <mergeCell ref="HS112:HT112"/>
    <mergeCell ref="HU112:HV112"/>
    <mergeCell ref="HW112:HX112"/>
    <mergeCell ref="HA112:HB112"/>
    <mergeCell ref="HC112:HD112"/>
    <mergeCell ref="HE112:HF112"/>
    <mergeCell ref="HG112:HH112"/>
    <mergeCell ref="HI112:HJ112"/>
    <mergeCell ref="HK112:HL112"/>
    <mergeCell ref="GO112:GP112"/>
    <mergeCell ref="GQ112:GR112"/>
    <mergeCell ref="GS112:GT112"/>
    <mergeCell ref="GU112:GV112"/>
    <mergeCell ref="GW112:GX112"/>
    <mergeCell ref="GY112:GZ112"/>
    <mergeCell ref="GC112:GD112"/>
    <mergeCell ref="GE112:GF112"/>
    <mergeCell ref="GG112:GH112"/>
    <mergeCell ref="GI112:GJ112"/>
    <mergeCell ref="GK112:GL112"/>
    <mergeCell ref="GM112:GN112"/>
    <mergeCell ref="FQ112:FR112"/>
    <mergeCell ref="FS112:FT112"/>
    <mergeCell ref="FU112:FV112"/>
    <mergeCell ref="FW112:FX112"/>
    <mergeCell ref="FY112:FZ112"/>
    <mergeCell ref="GA112:GB112"/>
    <mergeCell ref="FE112:FF112"/>
    <mergeCell ref="FG112:FH112"/>
    <mergeCell ref="FI112:FJ112"/>
    <mergeCell ref="FK112:FL112"/>
    <mergeCell ref="FM112:FN112"/>
    <mergeCell ref="FO112:FP112"/>
    <mergeCell ref="ES112:ET112"/>
    <mergeCell ref="EU112:EV112"/>
    <mergeCell ref="EW112:EX112"/>
    <mergeCell ref="EY112:EZ112"/>
    <mergeCell ref="FA112:FB112"/>
    <mergeCell ref="FC112:FD112"/>
    <mergeCell ref="EG112:EH112"/>
    <mergeCell ref="EI112:EJ112"/>
    <mergeCell ref="EK112:EL112"/>
    <mergeCell ref="EM112:EN112"/>
    <mergeCell ref="EO112:EP112"/>
    <mergeCell ref="EQ112:ER112"/>
    <mergeCell ref="DU112:DV112"/>
    <mergeCell ref="DW112:DX112"/>
    <mergeCell ref="DY112:DZ112"/>
    <mergeCell ref="EA112:EB112"/>
    <mergeCell ref="EC112:ED112"/>
    <mergeCell ref="EE112:EF112"/>
    <mergeCell ref="DI112:DJ112"/>
    <mergeCell ref="DK112:DL112"/>
    <mergeCell ref="DM112:DN112"/>
    <mergeCell ref="DO112:DP112"/>
    <mergeCell ref="DQ112:DR112"/>
    <mergeCell ref="DS112:DT112"/>
    <mergeCell ref="CW112:CX112"/>
    <mergeCell ref="CY112:CZ112"/>
    <mergeCell ref="DA112:DB112"/>
    <mergeCell ref="DC112:DD112"/>
    <mergeCell ref="DE112:DF112"/>
    <mergeCell ref="DG112:DH112"/>
    <mergeCell ref="CK112:CL112"/>
    <mergeCell ref="CM112:CN112"/>
    <mergeCell ref="CO112:CP112"/>
    <mergeCell ref="CQ112:CR112"/>
    <mergeCell ref="CS112:CT112"/>
    <mergeCell ref="CU112:CV112"/>
    <mergeCell ref="BY112:BZ112"/>
    <mergeCell ref="CA112:CB112"/>
    <mergeCell ref="CC112:CD112"/>
    <mergeCell ref="CE112:CF112"/>
    <mergeCell ref="CG112:CH112"/>
    <mergeCell ref="CI112:CJ112"/>
    <mergeCell ref="BM112:BN112"/>
    <mergeCell ref="BO112:BP112"/>
    <mergeCell ref="BQ112:BR112"/>
    <mergeCell ref="BS112:BT112"/>
    <mergeCell ref="BU112:BV112"/>
    <mergeCell ref="BW112:BX112"/>
    <mergeCell ref="BA112:BB112"/>
    <mergeCell ref="BC112:BD112"/>
    <mergeCell ref="BE112:BF112"/>
    <mergeCell ref="BG112:BH112"/>
    <mergeCell ref="BI112:BJ112"/>
    <mergeCell ref="BK112:BL112"/>
    <mergeCell ref="AO112:AP112"/>
    <mergeCell ref="AQ112:AR112"/>
    <mergeCell ref="AS112:AT112"/>
    <mergeCell ref="AU112:AV112"/>
    <mergeCell ref="AW112:AX112"/>
    <mergeCell ref="AY112:AZ112"/>
    <mergeCell ref="AC112:AD112"/>
    <mergeCell ref="AE112:AF112"/>
    <mergeCell ref="AG112:AH112"/>
    <mergeCell ref="AI112:AJ112"/>
    <mergeCell ref="AK112:AL112"/>
    <mergeCell ref="AM112:AN112"/>
    <mergeCell ref="B112:C112"/>
    <mergeCell ref="S112:T112"/>
    <mergeCell ref="U112:V112"/>
    <mergeCell ref="W112:X112"/>
    <mergeCell ref="Y112:Z112"/>
    <mergeCell ref="AA112:AB112"/>
    <mergeCell ref="A20:B20"/>
    <mergeCell ref="A22:B22"/>
    <mergeCell ref="A25:B25"/>
    <mergeCell ref="A28:B28"/>
    <mergeCell ref="A62:B62"/>
    <mergeCell ref="A63:B63"/>
    <mergeCell ref="N7:P7"/>
    <mergeCell ref="Q7:Q8"/>
    <mergeCell ref="R7:R8"/>
    <mergeCell ref="A11:B11"/>
    <mergeCell ref="A17:B17"/>
    <mergeCell ref="A18:B18"/>
    <mergeCell ref="D7:F7"/>
    <mergeCell ref="G7:G8"/>
    <mergeCell ref="H7:H8"/>
    <mergeCell ref="I7:K7"/>
    <mergeCell ref="L7:L8"/>
    <mergeCell ref="M7:M8"/>
    <mergeCell ref="A3:B3"/>
    <mergeCell ref="A5:A8"/>
    <mergeCell ref="B5:B8"/>
    <mergeCell ref="C5:G5"/>
    <mergeCell ref="H5:L5"/>
    <mergeCell ref="M5:R5"/>
    <mergeCell ref="C6:G6"/>
    <mergeCell ref="H6:L6"/>
    <mergeCell ref="M6:R6"/>
    <mergeCell ref="C7:C8"/>
  </mergeCells>
  <printOptions/>
  <pageMargins left="1.968503937007874" right="0.1968503937007874" top="0.3937007874015748" bottom="0.5905511811023623" header="0.3937007874015748" footer="0.3937007874015748"/>
  <pageSetup horizontalDpi="300" verticalDpi="300" orientation="landscape" paperSize="9" scale="49" r:id="rId1"/>
  <rowBreaks count="14" manualBreakCount="14">
    <brk id="24" max="17" man="1"/>
    <brk id="33" max="17" man="1"/>
    <brk id="43" max="17" man="1"/>
    <brk id="53" max="17" man="1"/>
    <brk id="61" max="17" man="1"/>
    <brk id="71" max="17" man="1"/>
    <brk id="80" max="17" man="1"/>
    <brk id="91" max="17" man="1"/>
    <brk id="102" max="17" man="1"/>
    <brk id="111" max="17" man="1"/>
    <brk id="124" max="17" man="1"/>
    <brk id="131" max="17" man="1"/>
    <brk id="142" max="17" man="1"/>
    <brk id="154" max="17" man="1"/>
  </rowBreaks>
  <colBreaks count="2" manualBreakCount="2">
    <brk id="7" max="176" man="1"/>
    <brk id="12" max="1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Ерохина Татьяна Владиславовна</dc:creator>
  <cp:keywords/>
  <dc:description/>
  <cp:lastModifiedBy>Ерохина Татьяна Владиславовна</cp:lastModifiedBy>
  <dcterms:created xsi:type="dcterms:W3CDTF">2010-07-22T11:13:55Z</dcterms:created>
  <dcterms:modified xsi:type="dcterms:W3CDTF">2010-07-22T11:16:44Z</dcterms:modified>
  <cp:category/>
  <cp:version/>
  <cp:contentType/>
  <cp:contentStatus/>
</cp:coreProperties>
</file>